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076" activeTab="3"/>
  </bookViews>
  <sheets>
    <sheet name="General Fund" sheetId="1" r:id="rId1"/>
    <sheet name="Water Fund" sheetId="2" r:id="rId2"/>
    <sheet name="Sewer Fund" sheetId="3" r:id="rId3"/>
    <sheet name="Garbage Fund" sheetId="4" r:id="rId4"/>
    <sheet name="Payroll 2018" sheetId="5" r:id="rId5"/>
  </sheets>
  <definedNames>
    <definedName name="_xlnm.Print_Area" localSheetId="0">'General Fund'!$A$1:$M$125</definedName>
    <definedName name="_xlnm.Print_Titles" localSheetId="3">'Garbage Fund'!$1:$5</definedName>
    <definedName name="_xlnm.Print_Titles" localSheetId="0">'General Fund'!$1:$3</definedName>
    <definedName name="_xlnm.Print_Titles" localSheetId="2">'Sewer Fund'!$1:$5</definedName>
    <definedName name="_xlnm.Print_Titles" localSheetId="1">'Water Fund'!$2:$4</definedName>
  </definedNames>
  <calcPr fullCalcOnLoad="1"/>
</workbook>
</file>

<file path=xl/sharedStrings.xml><?xml version="1.0" encoding="utf-8"?>
<sst xmlns="http://schemas.openxmlformats.org/spreadsheetml/2006/main" count="359" uniqueCount="218">
  <si>
    <t>Local</t>
  </si>
  <si>
    <t>INCOME</t>
  </si>
  <si>
    <t>Property taxes</t>
  </si>
  <si>
    <t>Sales tax distribution</t>
  </si>
  <si>
    <t>Transfers/adjustments</t>
  </si>
  <si>
    <t>Penalties &amp; interest</t>
  </si>
  <si>
    <t>Total property taxes</t>
  </si>
  <si>
    <t>Building permits</t>
  </si>
  <si>
    <t>Beer &amp; liquor</t>
  </si>
  <si>
    <t>Miscellaneous</t>
  </si>
  <si>
    <t>Insurance refunds</t>
  </si>
  <si>
    <t>Other refunds</t>
  </si>
  <si>
    <t>Gravel</t>
  </si>
  <si>
    <t>Fines</t>
  </si>
  <si>
    <t>Interest earnings</t>
  </si>
  <si>
    <t>Total local</t>
  </si>
  <si>
    <t>State</t>
  </si>
  <si>
    <t>Revenue sharing</t>
  </si>
  <si>
    <t>Liquor apportionment</t>
  </si>
  <si>
    <t>Highway users</t>
  </si>
  <si>
    <t>Total state</t>
  </si>
  <si>
    <t>Federal</t>
  </si>
  <si>
    <t>TOTAL INCOME</t>
  </si>
  <si>
    <t>EXPENDITURES</t>
  </si>
  <si>
    <t>General government</t>
  </si>
  <si>
    <t>Mayor</t>
  </si>
  <si>
    <t>Travel &amp; meetings</t>
  </si>
  <si>
    <t>Public relations</t>
  </si>
  <si>
    <t xml:space="preserve">Payroll </t>
  </si>
  <si>
    <t>FICA</t>
  </si>
  <si>
    <t>Medicare</t>
  </si>
  <si>
    <t>Clerk</t>
  </si>
  <si>
    <t>Training</t>
  </si>
  <si>
    <t>Capital outlay</t>
  </si>
  <si>
    <t>Attorney fees</t>
  </si>
  <si>
    <t>Auditor fees</t>
  </si>
  <si>
    <t>Bank charges</t>
  </si>
  <si>
    <t>Contract services</t>
  </si>
  <si>
    <t>Dues &amp; memberships</t>
  </si>
  <si>
    <t>Election</t>
  </si>
  <si>
    <t>Supplies</t>
  </si>
  <si>
    <t>Wages</t>
  </si>
  <si>
    <t>Office supplies</t>
  </si>
  <si>
    <t>Legal publications</t>
  </si>
  <si>
    <t>Postage</t>
  </si>
  <si>
    <t>Repairs &amp; maintenance</t>
  </si>
  <si>
    <t>Phone</t>
  </si>
  <si>
    <t>Total general government</t>
  </si>
  <si>
    <t>Public protection</t>
  </si>
  <si>
    <t>Law enforcement</t>
  </si>
  <si>
    <t>Streets</t>
  </si>
  <si>
    <t>State insurance</t>
  </si>
  <si>
    <t>Fuel</t>
  </si>
  <si>
    <t>Equipment</t>
  </si>
  <si>
    <t>Street improvements</t>
  </si>
  <si>
    <t>Total streets</t>
  </si>
  <si>
    <t>TOTAL EXPENDITURES</t>
  </si>
  <si>
    <t>Federal grant</t>
  </si>
  <si>
    <t>Total capital outlay</t>
  </si>
  <si>
    <t>EXCESS (DEFICIENCY) REVENUES</t>
  </si>
  <si>
    <t>OVER EXPENDITURES</t>
  </si>
  <si>
    <t>Proposed</t>
  </si>
  <si>
    <t>Budget</t>
  </si>
  <si>
    <t>FUND BALANCE-BEGINNING</t>
  </si>
  <si>
    <t>FUND BALANCE-ENDING</t>
  </si>
  <si>
    <t>Utilities</t>
  </si>
  <si>
    <t>Building inspector</t>
  </si>
  <si>
    <t>Grounds</t>
  </si>
  <si>
    <t>Fire hall</t>
  </si>
  <si>
    <t>Total public protection</t>
  </si>
  <si>
    <t>State grant</t>
  </si>
  <si>
    <t>EXPENDITURES (Continued)</t>
  </si>
  <si>
    <t>Actual</t>
  </si>
  <si>
    <t>Solid waste</t>
  </si>
  <si>
    <t>EXPENSES</t>
  </si>
  <si>
    <t>Solid waste fee</t>
  </si>
  <si>
    <t>TOTAL EXPENSES</t>
  </si>
  <si>
    <t>OPERATING INCOME (EXPENSE)</t>
  </si>
  <si>
    <t>REVENUES</t>
  </si>
  <si>
    <t>TOTAL REVENUES</t>
  </si>
  <si>
    <t>Operating transfer in (out)</t>
  </si>
  <si>
    <t>NET INCOME (LOSS)</t>
  </si>
  <si>
    <t>LID receipts</t>
  </si>
  <si>
    <t>Debt payment</t>
  </si>
  <si>
    <t>Allocated labor</t>
  </si>
  <si>
    <t>System repairs</t>
  </si>
  <si>
    <t>Testing fees</t>
  </si>
  <si>
    <t>Engineering fees</t>
  </si>
  <si>
    <t>Culverts</t>
  </si>
  <si>
    <t>Total revenues</t>
  </si>
  <si>
    <t>Total expenses</t>
  </si>
  <si>
    <t xml:space="preserve">NONOPERATING INCOME (EXPENSES) </t>
  </si>
  <si>
    <t>Total nonoperating income (expenses)</t>
  </si>
  <si>
    <t>Equipment rental</t>
  </si>
  <si>
    <t>Refunds &amp; reimbursements</t>
  </si>
  <si>
    <t>Insurance</t>
  </si>
  <si>
    <t>Printing &amp; binding</t>
  </si>
  <si>
    <t>Equipment repairs</t>
  </si>
  <si>
    <t>Shop supplies</t>
  </si>
  <si>
    <t>Small tools</t>
  </si>
  <si>
    <t>Water plant samples</t>
  </si>
  <si>
    <t>Water assessment fees</t>
  </si>
  <si>
    <t>Water supplies</t>
  </si>
  <si>
    <t>Water filter system</t>
  </si>
  <si>
    <t>Water testing fees</t>
  </si>
  <si>
    <t>Office equipment</t>
  </si>
  <si>
    <t>Fire hydrants</t>
  </si>
  <si>
    <t>Federal grant project</t>
  </si>
  <si>
    <t>State grant project</t>
  </si>
  <si>
    <t>Legal fees &amp; publications</t>
  </si>
  <si>
    <t>Medical</t>
  </si>
  <si>
    <t>Total</t>
  </si>
  <si>
    <t>Combined</t>
  </si>
  <si>
    <t>Water fund</t>
  </si>
  <si>
    <t>Sewer fund</t>
  </si>
  <si>
    <t>Sewer replacement fund reserve payment</t>
  </si>
  <si>
    <t>CASH RESERVES TRANSFERRED IN (OUT)</t>
  </si>
  <si>
    <t>CASH CARRYOVER SURPLUS (DEFICIT)</t>
  </si>
  <si>
    <t>Water/Sewer/Garbage Fund</t>
  </si>
  <si>
    <t>Gross</t>
  </si>
  <si>
    <t>General Fund</t>
  </si>
  <si>
    <t>Council</t>
  </si>
  <si>
    <t>Retirement</t>
  </si>
  <si>
    <t>City portion payroll tax:</t>
  </si>
  <si>
    <t>Medical insurance</t>
  </si>
  <si>
    <t>Sanitation fund</t>
  </si>
  <si>
    <t>Deputy clerk</t>
  </si>
  <si>
    <t>Rental fund</t>
  </si>
  <si>
    <t>OTHER FINANCING SOURCES (USES)</t>
  </si>
  <si>
    <t>EXCESS (DEFICIENCY) OF REVENUES</t>
  </si>
  <si>
    <t>AND OTHER FINANCING SOURCES</t>
  </si>
  <si>
    <t>OVER EXPENDITURES AND OTHER</t>
  </si>
  <si>
    <t>FINANCING USES</t>
  </si>
  <si>
    <t>Interfund payments</t>
  </si>
  <si>
    <t>Total other financing sources (uses)</t>
  </si>
  <si>
    <t>Hourly</t>
  </si>
  <si>
    <t>Rate</t>
  </si>
  <si>
    <t xml:space="preserve">Annual </t>
  </si>
  <si>
    <t>Hours</t>
  </si>
  <si>
    <t>Employee</t>
  </si>
  <si>
    <t>Gain on sale of equipment</t>
  </si>
  <si>
    <t>General fund</t>
  </si>
  <si>
    <t>Variance</t>
  </si>
  <si>
    <t>Over</t>
  </si>
  <si>
    <t>(Under)</t>
  </si>
  <si>
    <t>Grant proceeds</t>
  </si>
  <si>
    <t>Infrastructure improvements</t>
  </si>
  <si>
    <t>Rounding</t>
  </si>
  <si>
    <t>Propane</t>
  </si>
  <si>
    <t>Equipment/system replacement reserve</t>
  </si>
  <si>
    <t>Equipment/system replacement</t>
  </si>
  <si>
    <t>Land Leases</t>
  </si>
  <si>
    <t>Rental House</t>
  </si>
  <si>
    <t>Miscellaneous supplies</t>
  </si>
  <si>
    <t>Electricity</t>
  </si>
  <si>
    <t>Public Rentals</t>
  </si>
  <si>
    <t>9/30/15</t>
  </si>
  <si>
    <t>Totals</t>
  </si>
  <si>
    <t>Sale of equipment</t>
  </si>
  <si>
    <t xml:space="preserve">    </t>
  </si>
  <si>
    <t>Property tax replacement</t>
  </si>
  <si>
    <t>9/30/16</t>
  </si>
  <si>
    <t>9/30/17</t>
  </si>
  <si>
    <t>Water fund 50%</t>
  </si>
  <si>
    <t>Allocation WSG Funds</t>
  </si>
  <si>
    <t>Total Wages ------------&gt;</t>
  </si>
  <si>
    <t>Building Repairs/Maintenance</t>
  </si>
  <si>
    <t xml:space="preserve">  </t>
  </si>
  <si>
    <t xml:space="preserve"> </t>
  </si>
  <si>
    <t xml:space="preserve">Budget </t>
  </si>
  <si>
    <t>9/30/18</t>
  </si>
  <si>
    <t xml:space="preserve">   </t>
  </si>
  <si>
    <r>
      <t>Hookup fees (</t>
    </r>
    <r>
      <rPr>
        <b/>
        <sz val="10"/>
        <rFont val="Arial"/>
        <family val="2"/>
      </rPr>
      <t>3 hookups @ $1,680/hookup</t>
    </r>
    <r>
      <rPr>
        <sz val="10"/>
        <rFont val="Arial"/>
        <family val="2"/>
      </rPr>
      <t>)</t>
    </r>
  </si>
  <si>
    <t>Tax collected 3% increase</t>
  </si>
  <si>
    <t>Gen</t>
  </si>
  <si>
    <t>Garbage</t>
  </si>
  <si>
    <t>Snow Shoveler</t>
  </si>
  <si>
    <t>Garbage fund 17%</t>
  </si>
  <si>
    <t>Sewer fund 33%</t>
  </si>
  <si>
    <t xml:space="preserve">            </t>
  </si>
  <si>
    <t>Legal</t>
  </si>
  <si>
    <t>Utility Franchise Fees</t>
  </si>
  <si>
    <t>Repairs/Misc.</t>
  </si>
  <si>
    <t>RV Dump Repairs</t>
  </si>
  <si>
    <t>Equipment rent ***</t>
  </si>
  <si>
    <t>O&amp;M receipts ****</t>
  </si>
  <si>
    <t>RV Dump Donations</t>
  </si>
  <si>
    <t>9/30/19</t>
  </si>
  <si>
    <t>FYE 9/30/19 Budget</t>
  </si>
  <si>
    <t>Proposed for FYE 19</t>
  </si>
  <si>
    <t>Total Proposed Wages for FYE 19</t>
  </si>
  <si>
    <t>Public works (Kavin)</t>
  </si>
  <si>
    <t>Clerk (Christina)</t>
  </si>
  <si>
    <t>PW Asst. (Chris)</t>
  </si>
  <si>
    <t xml:space="preserve"> - </t>
  </si>
  <si>
    <t>(1820 hr Gen)</t>
  </si>
  <si>
    <t xml:space="preserve">   Contract License Operator(DH)</t>
  </si>
  <si>
    <t>(240 hr @ $25/hour plus  $400/month for licenses)</t>
  </si>
  <si>
    <t>DW/WW Operator (Kavin)</t>
  </si>
  <si>
    <t>PW Asst. Tr. (Chris)</t>
  </si>
  <si>
    <t>Pw asst. / Garbage (fill in)</t>
  </si>
  <si>
    <t>PW Garbage/Assist. (fill in)</t>
  </si>
  <si>
    <t>Utility fees  (5% increase = $29.33)</t>
  </si>
  <si>
    <t>Utility fees  (2% increase = $19.28)</t>
  </si>
  <si>
    <t>Insurance (ICRMP)</t>
  </si>
  <si>
    <t>Building Maintenance(Janitor)</t>
  </si>
  <si>
    <t>Clerk/Treasurer (Christina)</t>
  </si>
  <si>
    <t>PW-DW/WW (Kavin)</t>
  </si>
  <si>
    <t>PW-Gen ASST TR (Chris)</t>
  </si>
  <si>
    <t xml:space="preserve"> $62.00 base rate with 2,000 gallons)</t>
  </si>
  <si>
    <t>Hookup fees (3 hookups @ $3,500/hookup)</t>
  </si>
  <si>
    <t>Utility fees  (apx. 3.34% increase =</t>
  </si>
  <si>
    <t>Dust Abatement</t>
  </si>
  <si>
    <t>Supplies-shop</t>
  </si>
  <si>
    <t>Repairs &amp; maintenance-office</t>
  </si>
  <si>
    <t>(260 hrs Gen, 1530 hrs WSG)</t>
  </si>
  <si>
    <t>(2080 hrs water fund)</t>
  </si>
  <si>
    <t>Shop telephone(PW cells)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</si>
</sst>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/d/yy"/>
    <numFmt numFmtId="169" formatCode="[$-409]dddd\,\ mmmm\ dd\,\ yyyy"/>
    <numFmt numFmtId="170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1" fillId="0" borderId="10" xfId="42" applyNumberFormat="1" applyFont="1" applyBorder="1" applyAlignment="1" quotePrefix="1">
      <alignment horizontal="center"/>
    </xf>
    <xf numFmtId="165" fontId="0" fillId="0" borderId="11" xfId="42" applyNumberFormat="1" applyFont="1" applyBorder="1" applyAlignment="1">
      <alignment/>
    </xf>
    <xf numFmtId="165" fontId="1" fillId="0" borderId="0" xfId="42" applyNumberFormat="1" applyFont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7" fontId="0" fillId="0" borderId="0" xfId="44" applyNumberFormat="1" applyFont="1" applyAlignment="1">
      <alignment/>
    </xf>
    <xf numFmtId="165" fontId="0" fillId="0" borderId="0" xfId="42" applyNumberFormat="1" applyAlignment="1">
      <alignment/>
    </xf>
    <xf numFmtId="165" fontId="0" fillId="0" borderId="10" xfId="42" applyNumberFormat="1" applyBorder="1" applyAlignment="1">
      <alignment/>
    </xf>
    <xf numFmtId="165" fontId="0" fillId="0" borderId="0" xfId="42" applyNumberFormat="1" applyBorder="1" applyAlignment="1">
      <alignment/>
    </xf>
    <xf numFmtId="165" fontId="0" fillId="0" borderId="11" xfId="42" applyNumberFormat="1" applyBorder="1" applyAlignment="1">
      <alignment/>
    </xf>
    <xf numFmtId="167" fontId="0" fillId="0" borderId="12" xfId="44" applyNumberFormat="1" applyBorder="1" applyAlignment="1">
      <alignment/>
    </xf>
    <xf numFmtId="167" fontId="0" fillId="0" borderId="0" xfId="44" applyNumberFormat="1" applyAlignment="1">
      <alignment/>
    </xf>
    <xf numFmtId="37" fontId="0" fillId="0" borderId="0" xfId="44" applyNumberFormat="1" applyAlignment="1">
      <alignment/>
    </xf>
    <xf numFmtId="165" fontId="0" fillId="0" borderId="0" xfId="0" applyNumberFormat="1" applyAlignment="1">
      <alignment/>
    </xf>
    <xf numFmtId="167" fontId="0" fillId="0" borderId="0" xfId="44" applyNumberFormat="1" applyBorder="1" applyAlignment="1">
      <alignment/>
    </xf>
    <xf numFmtId="165" fontId="1" fillId="0" borderId="0" xfId="42" applyNumberFormat="1" applyFont="1" applyAlignment="1">
      <alignment/>
    </xf>
    <xf numFmtId="165" fontId="1" fillId="0" borderId="11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167" fontId="1" fillId="0" borderId="12" xfId="44" applyNumberFormat="1" applyFont="1" applyBorder="1" applyAlignment="1">
      <alignment/>
    </xf>
    <xf numFmtId="167" fontId="1" fillId="0" borderId="0" xfId="44" applyNumberFormat="1" applyFont="1" applyAlignment="1">
      <alignment/>
    </xf>
    <xf numFmtId="37" fontId="1" fillId="0" borderId="0" xfId="44" applyNumberFormat="1" applyFont="1" applyAlignment="1">
      <alignment/>
    </xf>
    <xf numFmtId="43" fontId="0" fillId="0" borderId="0" xfId="42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37" fontId="0" fillId="0" borderId="0" xfId="44" applyNumberFormat="1" applyFont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7" fontId="0" fillId="0" borderId="13" xfId="44" applyNumberFormat="1" applyBorder="1" applyAlignment="1">
      <alignment/>
    </xf>
    <xf numFmtId="167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7" fontId="0" fillId="0" borderId="0" xfId="44" applyNumberFormat="1" applyFont="1" applyBorder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165" fontId="1" fillId="0" borderId="10" xfId="42" applyNumberFormat="1" applyFont="1" applyBorder="1" applyAlignment="1">
      <alignment horizontal="center"/>
    </xf>
    <xf numFmtId="165" fontId="1" fillId="0" borderId="0" xfId="42" applyNumberFormat="1" applyFont="1" applyBorder="1" applyAlignment="1">
      <alignment horizontal="center"/>
    </xf>
    <xf numFmtId="37" fontId="0" fillId="0" borderId="0" xfId="44" applyNumberFormat="1" applyFont="1" applyAlignment="1">
      <alignment/>
    </xf>
    <xf numFmtId="165" fontId="0" fillId="0" borderId="11" xfId="42" applyNumberFormat="1" applyFont="1" applyBorder="1" applyAlignment="1">
      <alignment/>
    </xf>
    <xf numFmtId="167" fontId="0" fillId="0" borderId="12" xfId="44" applyNumberFormat="1" applyFont="1" applyBorder="1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Border="1" applyAlignment="1">
      <alignment horizontal="center"/>
    </xf>
    <xf numFmtId="165" fontId="1" fillId="0" borderId="10" xfId="42" applyNumberFormat="1" applyFont="1" applyBorder="1" applyAlignment="1">
      <alignment/>
    </xf>
    <xf numFmtId="37" fontId="0" fillId="0" borderId="0" xfId="44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167" fontId="0" fillId="0" borderId="0" xfId="0" applyNumberFormat="1" applyAlignment="1">
      <alignment/>
    </xf>
    <xf numFmtId="165" fontId="40" fillId="0" borderId="10" xfId="42" applyNumberFormat="1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10" xfId="42" applyNumberFormat="1" applyFont="1" applyBorder="1" applyAlignment="1">
      <alignment horizontal="center"/>
    </xf>
    <xf numFmtId="0" fontId="1" fillId="0" borderId="0" xfId="0" applyFont="1" applyAlignment="1">
      <alignment/>
    </xf>
    <xf numFmtId="167" fontId="1" fillId="0" borderId="13" xfId="44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44" fontId="1" fillId="0" borderId="0" xfId="44" applyFont="1" applyAlignment="1">
      <alignment/>
    </xf>
    <xf numFmtId="43" fontId="1" fillId="0" borderId="0" xfId="42" applyFont="1" applyAlignment="1">
      <alignment/>
    </xf>
    <xf numFmtId="43" fontId="1" fillId="0" borderId="0" xfId="42" applyNumberFormat="1" applyFont="1" applyAlignment="1">
      <alignment/>
    </xf>
    <xf numFmtId="167" fontId="1" fillId="0" borderId="13" xfId="0" applyNumberFormat="1" applyFont="1" applyBorder="1" applyAlignment="1">
      <alignment/>
    </xf>
    <xf numFmtId="167" fontId="41" fillId="0" borderId="12" xfId="44" applyNumberFormat="1" applyFont="1" applyBorder="1" applyAlignment="1">
      <alignment/>
    </xf>
    <xf numFmtId="165" fontId="41" fillId="0" borderId="12" xfId="42" applyNumberFormat="1" applyFont="1" applyBorder="1" applyAlignment="1">
      <alignment/>
    </xf>
    <xf numFmtId="165" fontId="42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65" fontId="1" fillId="0" borderId="0" xfId="42" applyNumberFormat="1" applyFont="1" applyFill="1" applyBorder="1" applyAlignment="1">
      <alignment horizontal="center"/>
    </xf>
    <xf numFmtId="165" fontId="1" fillId="0" borderId="0" xfId="42" applyNumberFormat="1" applyFont="1" applyFill="1" applyAlignment="1">
      <alignment horizontal="center"/>
    </xf>
    <xf numFmtId="165" fontId="1" fillId="0" borderId="10" xfId="42" applyNumberFormat="1" applyFont="1" applyFill="1" applyBorder="1" applyAlignment="1">
      <alignment horizontal="center"/>
    </xf>
    <xf numFmtId="165" fontId="0" fillId="0" borderId="0" xfId="42" applyNumberFormat="1" applyFont="1" applyFill="1" applyAlignment="1">
      <alignment/>
    </xf>
    <xf numFmtId="167" fontId="0" fillId="0" borderId="0" xfId="44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37" fontId="0" fillId="0" borderId="0" xfId="44" applyNumberFormat="1" applyFont="1" applyFill="1" applyAlignment="1">
      <alignment/>
    </xf>
    <xf numFmtId="37" fontId="0" fillId="0" borderId="10" xfId="44" applyNumberFormat="1" applyFont="1" applyFill="1" applyBorder="1" applyAlignment="1">
      <alignment/>
    </xf>
    <xf numFmtId="167" fontId="0" fillId="0" borderId="12" xfId="44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7" fontId="0" fillId="0" borderId="0" xfId="44" applyNumberFormat="1" applyFont="1" applyFill="1" applyBorder="1" applyAlignment="1">
      <alignment/>
    </xf>
    <xf numFmtId="165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view="pageLayout" workbookViewId="0" topLeftCell="A103">
      <selection activeCell="E46" sqref="E46"/>
    </sheetView>
  </sheetViews>
  <sheetFormatPr defaultColWidth="9.140625" defaultRowHeight="12.75"/>
  <cols>
    <col min="1" max="4" width="2.140625" style="0" customWidth="1"/>
    <col min="5" max="5" width="25.7109375" style="0" customWidth="1"/>
    <col min="6" max="6" width="11.7109375" style="1" customWidth="1"/>
    <col min="7" max="8" width="11.7109375" style="31" customWidth="1"/>
    <col min="9" max="9" width="11.7109375" style="1" customWidth="1"/>
    <col min="10" max="10" width="11.7109375" style="68" customWidth="1"/>
    <col min="11" max="16" width="11.7109375" style="1" customWidth="1"/>
  </cols>
  <sheetData>
    <row r="1" spans="6:10" ht="12.75">
      <c r="F1" s="4" t="s">
        <v>61</v>
      </c>
      <c r="G1" s="36"/>
      <c r="H1" s="36"/>
      <c r="J1" s="65" t="s">
        <v>142</v>
      </c>
    </row>
    <row r="2" spans="6:13" ht="12.75">
      <c r="F2" s="4" t="s">
        <v>62</v>
      </c>
      <c r="G2" s="4" t="s">
        <v>62</v>
      </c>
      <c r="H2" s="4" t="s">
        <v>62</v>
      </c>
      <c r="I2" s="4" t="s">
        <v>169</v>
      </c>
      <c r="J2" s="66" t="s">
        <v>143</v>
      </c>
      <c r="K2" s="39"/>
      <c r="L2" s="46" t="s">
        <v>72</v>
      </c>
      <c r="M2" s="46"/>
    </row>
    <row r="3" spans="6:13" ht="12.75">
      <c r="F3" s="2" t="s">
        <v>187</v>
      </c>
      <c r="G3" s="2" t="s">
        <v>170</v>
      </c>
      <c r="H3" s="2" t="s">
        <v>162</v>
      </c>
      <c r="I3" s="2" t="s">
        <v>161</v>
      </c>
      <c r="J3" s="67" t="s">
        <v>144</v>
      </c>
      <c r="K3" s="2" t="s">
        <v>162</v>
      </c>
      <c r="L3" s="2" t="s">
        <v>161</v>
      </c>
      <c r="M3" s="2" t="s">
        <v>156</v>
      </c>
    </row>
    <row r="4" spans="1:6" ht="12.75">
      <c r="A4" s="34" t="s">
        <v>1</v>
      </c>
      <c r="F4" s="17"/>
    </row>
    <row r="5" spans="2:6" ht="12.75">
      <c r="B5" t="s">
        <v>0</v>
      </c>
      <c r="F5" s="17"/>
    </row>
    <row r="6" spans="3:6" ht="12.75">
      <c r="C6" t="s">
        <v>2</v>
      </c>
      <c r="F6" s="17"/>
    </row>
    <row r="7" spans="4:13" ht="12.75">
      <c r="D7" s="34" t="s">
        <v>173</v>
      </c>
      <c r="F7" s="22">
        <v>71033</v>
      </c>
      <c r="G7" s="22">
        <v>67673</v>
      </c>
      <c r="H7" s="33">
        <v>64545</v>
      </c>
      <c r="I7" s="33">
        <v>60812</v>
      </c>
      <c r="J7" s="69">
        <f>+K7-H7</f>
        <v>-4693</v>
      </c>
      <c r="K7" s="7">
        <v>59852</v>
      </c>
      <c r="L7" s="7">
        <v>61419</v>
      </c>
      <c r="M7" s="7">
        <v>54982</v>
      </c>
    </row>
    <row r="8" spans="4:13" ht="12.75">
      <c r="D8" t="s">
        <v>3</v>
      </c>
      <c r="F8" s="17">
        <v>14313</v>
      </c>
      <c r="G8" s="17">
        <v>14156</v>
      </c>
      <c r="H8" s="31">
        <v>13800</v>
      </c>
      <c r="I8" s="31">
        <v>13800</v>
      </c>
      <c r="J8" s="68">
        <f>+K8-H8</f>
        <v>239.9400000000005</v>
      </c>
      <c r="K8" s="1">
        <v>14039.94</v>
      </c>
      <c r="L8" s="1">
        <v>13879</v>
      </c>
      <c r="M8" s="1">
        <v>13697</v>
      </c>
    </row>
    <row r="9" spans="4:13" ht="12.75">
      <c r="D9" t="s">
        <v>4</v>
      </c>
      <c r="F9" s="17">
        <v>4000</v>
      </c>
      <c r="G9" s="17">
        <v>4000</v>
      </c>
      <c r="H9" s="31">
        <v>3500</v>
      </c>
      <c r="I9" s="31">
        <v>2000</v>
      </c>
      <c r="J9" s="68">
        <f>+K9-H9</f>
        <v>313.3499999999999</v>
      </c>
      <c r="K9" s="1">
        <v>3813.35</v>
      </c>
      <c r="L9" s="1">
        <v>3239</v>
      </c>
      <c r="M9" s="1">
        <v>3734</v>
      </c>
    </row>
    <row r="10" spans="4:13" ht="12.75">
      <c r="D10" t="s">
        <v>5</v>
      </c>
      <c r="F10" s="17">
        <v>1500</v>
      </c>
      <c r="G10" s="17">
        <v>1500</v>
      </c>
      <c r="H10" s="31">
        <v>1801</v>
      </c>
      <c r="I10" s="31">
        <v>1000</v>
      </c>
      <c r="J10" s="68">
        <f>+K10-H10</f>
        <v>-776.2</v>
      </c>
      <c r="K10" s="1">
        <v>1024.8</v>
      </c>
      <c r="L10" s="1">
        <v>2033</v>
      </c>
      <c r="M10" s="1">
        <v>2850</v>
      </c>
    </row>
    <row r="11" spans="4:13" ht="12.75">
      <c r="D11" t="s">
        <v>160</v>
      </c>
      <c r="F11" s="17">
        <v>2006</v>
      </c>
      <c r="G11" s="17">
        <v>2006</v>
      </c>
      <c r="H11" s="31">
        <v>2006</v>
      </c>
      <c r="I11" s="31">
        <v>2006</v>
      </c>
      <c r="J11" s="68">
        <f>+K11-H11</f>
        <v>0.38000000000010914</v>
      </c>
      <c r="K11" s="1">
        <v>2006.38</v>
      </c>
      <c r="L11" s="1">
        <v>2006</v>
      </c>
      <c r="M11" s="1">
        <v>2006</v>
      </c>
    </row>
    <row r="12" spans="6:13" ht="12.75">
      <c r="F12" s="20"/>
      <c r="G12" s="38"/>
      <c r="H12" s="38"/>
      <c r="I12" s="6"/>
      <c r="J12" s="70"/>
      <c r="K12" s="6"/>
      <c r="L12" s="6"/>
      <c r="M12" s="6"/>
    </row>
    <row r="13" spans="3:13" ht="12.75">
      <c r="C13" t="s">
        <v>6</v>
      </c>
      <c r="F13" s="19">
        <f aca="true" t="shared" si="0" ref="F13:L13">SUM(F7:F12)</f>
        <v>92852</v>
      </c>
      <c r="G13" s="30">
        <f>SUM(G7:G12)</f>
        <v>89335</v>
      </c>
      <c r="H13" s="5">
        <f t="shared" si="0"/>
        <v>85652</v>
      </c>
      <c r="I13" s="5">
        <f t="shared" si="0"/>
        <v>79618</v>
      </c>
      <c r="J13" s="68">
        <f aca="true" t="shared" si="1" ref="J13:J20">+K13-H13</f>
        <v>-4915.529999999984</v>
      </c>
      <c r="K13" s="5">
        <f>SUM(K7:K12)</f>
        <v>80736.47000000002</v>
      </c>
      <c r="L13" s="5">
        <f t="shared" si="0"/>
        <v>82576</v>
      </c>
      <c r="M13" s="5">
        <f>SUM(M7:M12)</f>
        <v>77269</v>
      </c>
    </row>
    <row r="14" spans="3:13" ht="12.75">
      <c r="C14" t="s">
        <v>14</v>
      </c>
      <c r="F14" s="19">
        <v>150</v>
      </c>
      <c r="G14" s="19">
        <v>50</v>
      </c>
      <c r="H14" s="30">
        <v>150</v>
      </c>
      <c r="I14" s="30">
        <v>100</v>
      </c>
      <c r="J14" s="68">
        <f t="shared" si="1"/>
        <v>82.21000000000001</v>
      </c>
      <c r="K14" s="5">
        <v>232.21</v>
      </c>
      <c r="L14" s="5">
        <v>165</v>
      </c>
      <c r="M14" s="1">
        <v>72</v>
      </c>
    </row>
    <row r="15" spans="3:13" ht="12.75">
      <c r="C15" t="s">
        <v>7</v>
      </c>
      <c r="F15" s="17">
        <v>2000</v>
      </c>
      <c r="G15" s="17">
        <v>2000</v>
      </c>
      <c r="H15" s="31">
        <v>1300</v>
      </c>
      <c r="I15" s="31">
        <v>1250</v>
      </c>
      <c r="J15" s="68">
        <f t="shared" si="1"/>
        <v>-558.25</v>
      </c>
      <c r="K15" s="1">
        <v>741.75</v>
      </c>
      <c r="L15" s="1">
        <v>1153</v>
      </c>
      <c r="M15" s="1">
        <v>2348</v>
      </c>
    </row>
    <row r="16" spans="3:13" ht="12.75">
      <c r="C16" t="s">
        <v>8</v>
      </c>
      <c r="F16" s="17">
        <v>630</v>
      </c>
      <c r="G16" s="17">
        <v>630</v>
      </c>
      <c r="H16" s="31">
        <v>630</v>
      </c>
      <c r="I16" s="31">
        <v>630</v>
      </c>
      <c r="J16" s="68">
        <f t="shared" si="1"/>
        <v>0</v>
      </c>
      <c r="K16" s="1">
        <v>630</v>
      </c>
      <c r="L16" s="1">
        <v>630</v>
      </c>
      <c r="M16" s="1">
        <v>660</v>
      </c>
    </row>
    <row r="17" spans="3:13" ht="12.75">
      <c r="C17" s="34" t="s">
        <v>155</v>
      </c>
      <c r="F17" s="17">
        <v>150</v>
      </c>
      <c r="G17" s="17">
        <v>250</v>
      </c>
      <c r="H17" s="31">
        <v>250</v>
      </c>
      <c r="I17" s="31">
        <v>250</v>
      </c>
      <c r="J17" s="68">
        <f t="shared" si="1"/>
        <v>-185</v>
      </c>
      <c r="K17" s="1">
        <v>65</v>
      </c>
      <c r="L17" s="1">
        <v>52</v>
      </c>
      <c r="M17" s="1">
        <v>52</v>
      </c>
    </row>
    <row r="18" spans="3:13" ht="12.75">
      <c r="C18" s="34" t="s">
        <v>151</v>
      </c>
      <c r="F18" s="17">
        <v>1500</v>
      </c>
      <c r="G18" s="17">
        <v>1820</v>
      </c>
      <c r="H18" s="31">
        <v>1226</v>
      </c>
      <c r="I18" s="31">
        <v>1875</v>
      </c>
      <c r="J18" s="68">
        <f t="shared" si="1"/>
        <v>0</v>
      </c>
      <c r="K18" s="1">
        <v>1226</v>
      </c>
      <c r="L18" s="1">
        <v>1226</v>
      </c>
      <c r="M18" s="1">
        <v>1886</v>
      </c>
    </row>
    <row r="19" spans="3:13" ht="12.75">
      <c r="C19" s="34" t="s">
        <v>152</v>
      </c>
      <c r="F19" s="17">
        <v>4800</v>
      </c>
      <c r="G19" s="17">
        <v>4800</v>
      </c>
      <c r="H19" s="31">
        <v>4080</v>
      </c>
      <c r="I19" s="31">
        <v>4080</v>
      </c>
      <c r="J19" s="68">
        <f t="shared" si="1"/>
        <v>-340</v>
      </c>
      <c r="K19" s="1">
        <v>3740</v>
      </c>
      <c r="L19" s="1">
        <v>4080</v>
      </c>
      <c r="M19" s="1">
        <v>4080</v>
      </c>
    </row>
    <row r="20" spans="3:13" ht="12.75">
      <c r="C20" s="34" t="s">
        <v>181</v>
      </c>
      <c r="F20" s="17">
        <v>1650</v>
      </c>
      <c r="G20" s="17">
        <v>1604</v>
      </c>
      <c r="I20" s="31">
        <v>0</v>
      </c>
      <c r="J20" s="68">
        <f t="shared" si="1"/>
        <v>0</v>
      </c>
      <c r="L20" s="1">
        <v>0</v>
      </c>
      <c r="M20" s="1">
        <v>0</v>
      </c>
    </row>
    <row r="21" spans="3:13" ht="12.75">
      <c r="C21" t="s">
        <v>9</v>
      </c>
      <c r="F21" s="17">
        <v>1500</v>
      </c>
      <c r="G21" s="17">
        <v>1611</v>
      </c>
      <c r="H21" s="31">
        <v>1500</v>
      </c>
      <c r="I21" s="31">
        <v>1500</v>
      </c>
      <c r="J21" s="68">
        <f>+IK21-H21</f>
        <v>-1500</v>
      </c>
      <c r="L21" s="1">
        <v>253</v>
      </c>
      <c r="M21" s="1">
        <v>225</v>
      </c>
    </row>
    <row r="22" spans="3:13" ht="12.75">
      <c r="C22" t="s">
        <v>10</v>
      </c>
      <c r="F22" s="17">
        <v>0</v>
      </c>
      <c r="G22" s="17">
        <v>0</v>
      </c>
      <c r="I22" s="31">
        <v>0</v>
      </c>
      <c r="J22" s="68">
        <f>+K22-H22</f>
        <v>685.66</v>
      </c>
      <c r="K22" s="1">
        <v>685.66</v>
      </c>
      <c r="L22" s="1">
        <v>0</v>
      </c>
      <c r="M22" s="1">
        <v>0</v>
      </c>
    </row>
    <row r="23" spans="3:13" ht="12.75">
      <c r="C23" t="s">
        <v>11</v>
      </c>
      <c r="F23" s="17">
        <v>500</v>
      </c>
      <c r="G23" s="17">
        <v>2500</v>
      </c>
      <c r="H23" s="31">
        <v>2500</v>
      </c>
      <c r="I23" s="31">
        <v>2500</v>
      </c>
      <c r="J23" s="68">
        <f>+K23-H23</f>
        <v>-1484.25</v>
      </c>
      <c r="K23" s="1">
        <v>1015.75</v>
      </c>
      <c r="L23" s="1">
        <v>565</v>
      </c>
      <c r="M23" s="1">
        <v>2222</v>
      </c>
    </row>
    <row r="24" spans="3:13" ht="12.75">
      <c r="C24" t="s">
        <v>12</v>
      </c>
      <c r="F24" s="17">
        <v>0</v>
      </c>
      <c r="G24" s="17">
        <v>0</v>
      </c>
      <c r="I24" s="31">
        <v>0</v>
      </c>
      <c r="J24" s="68">
        <f>+K24-H24</f>
        <v>0</v>
      </c>
      <c r="L24" s="1">
        <v>0</v>
      </c>
      <c r="M24" s="1">
        <v>0</v>
      </c>
    </row>
    <row r="25" spans="3:13" ht="12.75">
      <c r="C25" t="s">
        <v>13</v>
      </c>
      <c r="F25" s="17">
        <v>500</v>
      </c>
      <c r="G25" s="17">
        <v>500</v>
      </c>
      <c r="H25" s="31">
        <v>500</v>
      </c>
      <c r="I25" s="31">
        <v>500</v>
      </c>
      <c r="J25" s="68">
        <f>+K25-H25</f>
        <v>-500</v>
      </c>
      <c r="L25" s="1">
        <v>0</v>
      </c>
      <c r="M25" s="1">
        <v>0</v>
      </c>
    </row>
    <row r="26" spans="3:13" ht="12.75">
      <c r="C26" s="34" t="s">
        <v>184</v>
      </c>
      <c r="F26" s="17">
        <v>2500</v>
      </c>
      <c r="G26" s="17">
        <v>186</v>
      </c>
      <c r="H26" s="31">
        <v>500</v>
      </c>
      <c r="I26" s="31">
        <v>300</v>
      </c>
      <c r="J26" s="68">
        <f>+K26-H26</f>
        <v>3293.03</v>
      </c>
      <c r="K26" s="1">
        <v>3793.03</v>
      </c>
      <c r="L26" s="1">
        <v>3082</v>
      </c>
      <c r="M26" s="1">
        <v>0</v>
      </c>
    </row>
    <row r="27" ht="12.75">
      <c r="F27" s="17"/>
    </row>
    <row r="28" spans="2:13" ht="12.75">
      <c r="B28" t="s">
        <v>15</v>
      </c>
      <c r="F28" s="18">
        <f aca="true" t="shared" si="2" ref="F28:M28">SUM(F13:F27)</f>
        <v>108732</v>
      </c>
      <c r="G28" s="42">
        <f t="shared" si="2"/>
        <v>105286</v>
      </c>
      <c r="H28" s="3">
        <f t="shared" si="2"/>
        <v>98288</v>
      </c>
      <c r="I28" s="3">
        <f t="shared" si="2"/>
        <v>92603</v>
      </c>
      <c r="J28" s="71">
        <f t="shared" si="2"/>
        <v>-5422.129999999985</v>
      </c>
      <c r="K28" s="3">
        <f t="shared" si="2"/>
        <v>92865.87000000002</v>
      </c>
      <c r="L28" s="3">
        <f t="shared" si="2"/>
        <v>93782</v>
      </c>
      <c r="M28" s="3">
        <f t="shared" si="2"/>
        <v>88814</v>
      </c>
    </row>
    <row r="29" ht="12.75">
      <c r="F29" s="17"/>
    </row>
    <row r="30" spans="2:6" ht="12.75">
      <c r="B30" t="s">
        <v>16</v>
      </c>
      <c r="F30" s="17"/>
    </row>
    <row r="31" spans="3:13" ht="12.75">
      <c r="C31" t="s">
        <v>17</v>
      </c>
      <c r="F31" s="17">
        <v>6400</v>
      </c>
      <c r="G31" s="17">
        <v>6460</v>
      </c>
      <c r="H31" s="31">
        <v>6500</v>
      </c>
      <c r="I31" s="31">
        <v>6500</v>
      </c>
      <c r="J31" s="72">
        <f>+K31-H31</f>
        <v>-276.9300000000003</v>
      </c>
      <c r="K31" s="1">
        <v>6223.07</v>
      </c>
      <c r="L31" s="1">
        <v>6096</v>
      </c>
      <c r="M31" s="1">
        <v>6408</v>
      </c>
    </row>
    <row r="32" spans="3:13" ht="12.75">
      <c r="C32" t="s">
        <v>18</v>
      </c>
      <c r="F32" s="17">
        <v>3000</v>
      </c>
      <c r="G32" s="17">
        <v>1860</v>
      </c>
      <c r="H32" s="31">
        <v>5500</v>
      </c>
      <c r="I32" s="31">
        <v>5000</v>
      </c>
      <c r="J32" s="72">
        <f>+K32-H32</f>
        <v>-2672</v>
      </c>
      <c r="K32" s="1">
        <v>2828</v>
      </c>
      <c r="L32" s="1">
        <v>5839</v>
      </c>
      <c r="M32" s="1">
        <v>6385</v>
      </c>
    </row>
    <row r="33" spans="3:13" ht="12.75">
      <c r="C33" t="s">
        <v>19</v>
      </c>
      <c r="F33" s="17">
        <v>5500</v>
      </c>
      <c r="G33" s="17">
        <v>5415</v>
      </c>
      <c r="H33" s="31">
        <v>4800</v>
      </c>
      <c r="I33" s="31">
        <v>4500</v>
      </c>
      <c r="J33" s="72">
        <f>+K33-H33</f>
        <v>738.9499999999998</v>
      </c>
      <c r="K33" s="1">
        <v>5538.95</v>
      </c>
      <c r="L33" s="1">
        <v>5568</v>
      </c>
      <c r="M33" s="1">
        <v>4246</v>
      </c>
    </row>
    <row r="34" ht="12.75">
      <c r="F34" s="17"/>
    </row>
    <row r="35" spans="2:13" ht="12.75">
      <c r="B35" t="s">
        <v>20</v>
      </c>
      <c r="F35" s="18">
        <f aca="true" t="shared" si="3" ref="F35:M35">SUM(F31:F34)</f>
        <v>14900</v>
      </c>
      <c r="G35" s="42">
        <f>SUM(G31:G34)</f>
        <v>13735</v>
      </c>
      <c r="H35" s="3">
        <f t="shared" si="3"/>
        <v>16800</v>
      </c>
      <c r="I35" s="3">
        <f t="shared" si="3"/>
        <v>16000</v>
      </c>
      <c r="J35" s="71">
        <f t="shared" si="3"/>
        <v>-2209.9800000000005</v>
      </c>
      <c r="K35" s="3">
        <f>SUM(K31:K34)</f>
        <v>14590.02</v>
      </c>
      <c r="L35" s="3">
        <f t="shared" si="3"/>
        <v>17503</v>
      </c>
      <c r="M35" s="3">
        <f t="shared" si="3"/>
        <v>17039</v>
      </c>
    </row>
    <row r="36" ht="12.75">
      <c r="F36" s="17"/>
    </row>
    <row r="37" spans="1:13" ht="12.75">
      <c r="A37" t="s">
        <v>22</v>
      </c>
      <c r="F37" s="20">
        <f>+F35+F28</f>
        <v>123632</v>
      </c>
      <c r="G37" s="38">
        <f>+G35+G28</f>
        <v>119021</v>
      </c>
      <c r="H37" s="38">
        <f aca="true" t="shared" si="4" ref="H37:M37">+H35+H28</f>
        <v>115088</v>
      </c>
      <c r="I37" s="38">
        <f>+I35+I28</f>
        <v>108603</v>
      </c>
      <c r="J37" s="73">
        <f>+J35+J28</f>
        <v>-7632.109999999985</v>
      </c>
      <c r="K37" s="38">
        <f>+K35+K28</f>
        <v>107455.89000000003</v>
      </c>
      <c r="L37" s="38">
        <f t="shared" si="4"/>
        <v>111285</v>
      </c>
      <c r="M37" s="38">
        <f t="shared" si="4"/>
        <v>105853</v>
      </c>
    </row>
    <row r="38" spans="6:13" ht="12.75">
      <c r="F38" s="19"/>
      <c r="G38" s="30"/>
      <c r="H38" s="30"/>
      <c r="I38" s="5"/>
      <c r="J38" s="72"/>
      <c r="K38" s="5"/>
      <c r="L38" s="5"/>
      <c r="M38" s="5"/>
    </row>
    <row r="39" spans="1:6" ht="12.75">
      <c r="A39" s="34" t="s">
        <v>23</v>
      </c>
      <c r="F39" s="17"/>
    </row>
    <row r="40" spans="2:6" ht="12.75">
      <c r="B40" t="s">
        <v>24</v>
      </c>
      <c r="F40" s="17"/>
    </row>
    <row r="41" spans="3:6" ht="12.75">
      <c r="C41" t="s">
        <v>25</v>
      </c>
      <c r="F41" s="17"/>
    </row>
    <row r="42" spans="4:13" ht="12.75">
      <c r="D42" t="s">
        <v>26</v>
      </c>
      <c r="F42" s="23">
        <v>900</v>
      </c>
      <c r="G42" s="23">
        <v>600</v>
      </c>
      <c r="H42" s="41">
        <v>1000</v>
      </c>
      <c r="I42" s="41">
        <v>1000</v>
      </c>
      <c r="J42" s="74">
        <f>+K42-H42</f>
        <v>-69.5</v>
      </c>
      <c r="K42" s="29">
        <v>930.5</v>
      </c>
      <c r="L42" s="29">
        <v>986</v>
      </c>
      <c r="M42" s="29">
        <v>404</v>
      </c>
    </row>
    <row r="43" spans="4:13" ht="12.75">
      <c r="D43" t="s">
        <v>27</v>
      </c>
      <c r="F43" s="17">
        <v>300</v>
      </c>
      <c r="G43" s="17">
        <v>300</v>
      </c>
      <c r="H43" s="31">
        <v>300</v>
      </c>
      <c r="I43" s="31">
        <v>300</v>
      </c>
      <c r="J43" s="74">
        <f>+K43-H43</f>
        <v>-50</v>
      </c>
      <c r="K43" s="1">
        <v>250</v>
      </c>
      <c r="L43" s="1">
        <v>100</v>
      </c>
      <c r="M43" s="1">
        <v>100</v>
      </c>
    </row>
    <row r="44" spans="3:13" ht="12.75">
      <c r="C44" t="s">
        <v>28</v>
      </c>
      <c r="F44" s="19">
        <v>50000</v>
      </c>
      <c r="G44" s="19">
        <v>63600</v>
      </c>
      <c r="H44" s="30">
        <v>88868</v>
      </c>
      <c r="I44" s="30">
        <v>57100</v>
      </c>
      <c r="J44" s="74">
        <f>+K44-H44</f>
        <v>-27328.71</v>
      </c>
      <c r="K44" s="5">
        <v>61539.29</v>
      </c>
      <c r="L44" s="5">
        <v>70341</v>
      </c>
      <c r="M44" s="1">
        <v>53889</v>
      </c>
    </row>
    <row r="45" spans="3:13" ht="12.75">
      <c r="C45" s="34" t="s">
        <v>204</v>
      </c>
      <c r="F45" s="62">
        <v>7000</v>
      </c>
      <c r="G45" s="17">
        <v>6500</v>
      </c>
      <c r="H45" s="31">
        <v>6500</v>
      </c>
      <c r="I45" s="31">
        <v>6500</v>
      </c>
      <c r="J45" s="74">
        <f>+K45-H45</f>
        <v>-364</v>
      </c>
      <c r="K45" s="1">
        <v>6136</v>
      </c>
      <c r="L45" s="1">
        <v>6196</v>
      </c>
      <c r="M45" s="1">
        <v>6075</v>
      </c>
    </row>
    <row r="46" spans="3:10" ht="12.75">
      <c r="C46" t="s">
        <v>31</v>
      </c>
      <c r="F46" s="17"/>
      <c r="G46" s="17"/>
      <c r="I46" s="31"/>
      <c r="J46" s="74"/>
    </row>
    <row r="47" spans="4:13" ht="12.75">
      <c r="D47" t="s">
        <v>26</v>
      </c>
      <c r="F47" s="17">
        <v>1250</v>
      </c>
      <c r="G47" s="17">
        <v>1250</v>
      </c>
      <c r="H47" s="31">
        <v>800</v>
      </c>
      <c r="I47" s="31">
        <v>1000</v>
      </c>
      <c r="J47" s="74">
        <f aca="true" t="shared" si="5" ref="J47:J66">+K47-H47</f>
        <v>20.899999999999977</v>
      </c>
      <c r="K47" s="1">
        <v>820.9</v>
      </c>
      <c r="L47" s="1">
        <v>764</v>
      </c>
      <c r="M47" s="1">
        <v>642</v>
      </c>
    </row>
    <row r="48" spans="4:13" ht="12.75">
      <c r="D48" t="s">
        <v>32</v>
      </c>
      <c r="F48" s="17">
        <v>1250</v>
      </c>
      <c r="G48" s="17">
        <v>1250</v>
      </c>
      <c r="H48" s="31">
        <v>1000</v>
      </c>
      <c r="I48" s="31">
        <v>1000</v>
      </c>
      <c r="J48" s="74">
        <f t="shared" si="5"/>
        <v>-666</v>
      </c>
      <c r="K48" s="1">
        <v>334</v>
      </c>
      <c r="L48" s="1">
        <v>192</v>
      </c>
      <c r="M48" s="1">
        <v>175</v>
      </c>
    </row>
    <row r="49" spans="3:13" ht="12.75">
      <c r="C49" t="s">
        <v>34</v>
      </c>
      <c r="F49" s="17">
        <v>3000</v>
      </c>
      <c r="G49" s="17">
        <v>1500</v>
      </c>
      <c r="H49" s="31">
        <v>2000</v>
      </c>
      <c r="I49" s="31">
        <v>2000</v>
      </c>
      <c r="J49" s="74">
        <f t="shared" si="5"/>
        <v>1042</v>
      </c>
      <c r="K49" s="1">
        <v>3042</v>
      </c>
      <c r="L49" s="1">
        <v>1416</v>
      </c>
      <c r="M49" s="1">
        <v>1349</v>
      </c>
    </row>
    <row r="50" spans="3:13" ht="12.75">
      <c r="C50" t="s">
        <v>35</v>
      </c>
      <c r="F50" s="17">
        <v>5000</v>
      </c>
      <c r="G50" s="17">
        <v>3000</v>
      </c>
      <c r="H50" s="31">
        <v>5000</v>
      </c>
      <c r="I50" s="31">
        <v>6500</v>
      </c>
      <c r="J50" s="74">
        <f t="shared" si="5"/>
        <v>-256.25</v>
      </c>
      <c r="K50" s="1">
        <v>4743.75</v>
      </c>
      <c r="L50" s="1">
        <v>7035</v>
      </c>
      <c r="M50" s="1">
        <v>4105</v>
      </c>
    </row>
    <row r="51" spans="3:13" ht="12.75">
      <c r="C51" t="s">
        <v>36</v>
      </c>
      <c r="F51" s="17">
        <v>150</v>
      </c>
      <c r="G51" s="17">
        <v>300</v>
      </c>
      <c r="H51" s="31">
        <v>150</v>
      </c>
      <c r="I51" s="31">
        <v>300</v>
      </c>
      <c r="J51" s="74">
        <f t="shared" si="5"/>
        <v>-137.5</v>
      </c>
      <c r="K51" s="1">
        <v>12.5</v>
      </c>
      <c r="L51" s="1">
        <v>260</v>
      </c>
      <c r="M51" s="1">
        <v>296</v>
      </c>
    </row>
    <row r="52" spans="3:13" ht="12.75">
      <c r="C52" t="s">
        <v>37</v>
      </c>
      <c r="F52" s="17">
        <v>2000</v>
      </c>
      <c r="G52" s="17">
        <v>100</v>
      </c>
      <c r="H52" s="31">
        <v>500</v>
      </c>
      <c r="I52" s="31">
        <v>500</v>
      </c>
      <c r="J52" s="74">
        <f t="shared" si="5"/>
        <v>1208.39</v>
      </c>
      <c r="K52" s="1">
        <v>1708.39</v>
      </c>
      <c r="L52" s="1">
        <v>0</v>
      </c>
      <c r="M52" s="1">
        <v>0</v>
      </c>
    </row>
    <row r="53" spans="3:13" ht="12.75">
      <c r="C53" t="s">
        <v>38</v>
      </c>
      <c r="F53" s="17">
        <v>1500</v>
      </c>
      <c r="G53" s="17">
        <v>1300</v>
      </c>
      <c r="H53" s="31">
        <v>1300</v>
      </c>
      <c r="I53" s="31">
        <v>1200</v>
      </c>
      <c r="J53" s="74">
        <f t="shared" si="5"/>
        <v>92</v>
      </c>
      <c r="K53" s="1">
        <v>1392</v>
      </c>
      <c r="L53" s="1">
        <v>1247</v>
      </c>
      <c r="M53" s="1">
        <v>870</v>
      </c>
    </row>
    <row r="54" spans="3:13" ht="12.75">
      <c r="C54" t="s">
        <v>39</v>
      </c>
      <c r="F54" s="17">
        <v>150</v>
      </c>
      <c r="G54" s="17">
        <v>150</v>
      </c>
      <c r="H54" s="31">
        <v>50</v>
      </c>
      <c r="I54" s="31">
        <v>300</v>
      </c>
      <c r="J54" s="74">
        <f t="shared" si="5"/>
        <v>-50</v>
      </c>
      <c r="K54" s="1">
        <v>0</v>
      </c>
      <c r="L54" s="1">
        <v>149</v>
      </c>
      <c r="M54" s="1">
        <v>0</v>
      </c>
    </row>
    <row r="55" spans="3:13" ht="12.75">
      <c r="C55" t="s">
        <v>42</v>
      </c>
      <c r="F55" s="17">
        <v>2500</v>
      </c>
      <c r="G55" s="17">
        <v>1500</v>
      </c>
      <c r="H55" s="31">
        <v>1000</v>
      </c>
      <c r="I55" s="31">
        <v>1100</v>
      </c>
      <c r="J55" s="74">
        <f t="shared" si="5"/>
        <v>541.31</v>
      </c>
      <c r="K55" s="1">
        <v>1541.31</v>
      </c>
      <c r="L55" s="1">
        <v>1435</v>
      </c>
      <c r="M55" s="1">
        <v>1021</v>
      </c>
    </row>
    <row r="56" spans="3:13" ht="12.75">
      <c r="C56" t="s">
        <v>43</v>
      </c>
      <c r="F56" s="17">
        <v>1500</v>
      </c>
      <c r="G56" s="17">
        <v>1200</v>
      </c>
      <c r="H56" s="31">
        <v>1000</v>
      </c>
      <c r="I56" s="31">
        <v>700</v>
      </c>
      <c r="J56" s="74">
        <f t="shared" si="5"/>
        <v>237.48000000000002</v>
      </c>
      <c r="K56" s="1">
        <v>1237.48</v>
      </c>
      <c r="L56" s="1">
        <v>1062</v>
      </c>
      <c r="M56" s="1">
        <v>1665</v>
      </c>
    </row>
    <row r="57" spans="3:13" ht="12.75">
      <c r="C57" s="34" t="s">
        <v>153</v>
      </c>
      <c r="F57" s="17">
        <v>400</v>
      </c>
      <c r="G57" s="17">
        <v>400</v>
      </c>
      <c r="H57" s="31">
        <v>800</v>
      </c>
      <c r="I57" s="31">
        <v>775</v>
      </c>
      <c r="J57" s="74">
        <f t="shared" si="5"/>
        <v>-674.76</v>
      </c>
      <c r="K57" s="1">
        <v>125.24</v>
      </c>
      <c r="L57" s="1">
        <v>72.44</v>
      </c>
      <c r="M57" s="1">
        <v>551</v>
      </c>
    </row>
    <row r="58" spans="3:13" ht="12.75">
      <c r="C58" t="s">
        <v>44</v>
      </c>
      <c r="F58" s="17">
        <v>250</v>
      </c>
      <c r="G58" s="17">
        <v>450</v>
      </c>
      <c r="H58" s="31">
        <v>500</v>
      </c>
      <c r="I58" s="31">
        <v>500</v>
      </c>
      <c r="J58" s="74">
        <f t="shared" si="5"/>
        <v>-500</v>
      </c>
      <c r="K58" s="1">
        <v>0</v>
      </c>
      <c r="L58" s="1">
        <v>429</v>
      </c>
      <c r="M58" s="1">
        <v>441</v>
      </c>
    </row>
    <row r="59" spans="3:13" ht="12.75">
      <c r="C59" t="s">
        <v>73</v>
      </c>
      <c r="F59" s="17">
        <v>950</v>
      </c>
      <c r="G59" s="17">
        <v>850</v>
      </c>
      <c r="H59" s="31">
        <v>780</v>
      </c>
      <c r="I59" s="31">
        <v>775</v>
      </c>
      <c r="J59" s="74">
        <f t="shared" si="5"/>
        <v>70.51999999999998</v>
      </c>
      <c r="K59" s="1">
        <v>850.52</v>
      </c>
      <c r="L59" s="1">
        <v>773</v>
      </c>
      <c r="M59" s="1">
        <v>773</v>
      </c>
    </row>
    <row r="60" spans="3:13" ht="12.75">
      <c r="C60" s="34" t="s">
        <v>214</v>
      </c>
      <c r="F60" s="17">
        <v>700</v>
      </c>
      <c r="G60" s="17">
        <v>600</v>
      </c>
      <c r="H60" s="31">
        <v>500</v>
      </c>
      <c r="I60" s="31">
        <v>900</v>
      </c>
      <c r="J60" s="74">
        <f t="shared" si="5"/>
        <v>276.6</v>
      </c>
      <c r="K60" s="1">
        <v>776.6</v>
      </c>
      <c r="L60" s="1">
        <v>519</v>
      </c>
      <c r="M60" s="1">
        <v>706</v>
      </c>
    </row>
    <row r="61" spans="3:13" ht="12.75">
      <c r="C61" s="34" t="s">
        <v>148</v>
      </c>
      <c r="F61" s="17">
        <v>2500</v>
      </c>
      <c r="G61" s="17">
        <v>2400</v>
      </c>
      <c r="H61" s="31">
        <v>3500</v>
      </c>
      <c r="I61" s="31">
        <v>3500</v>
      </c>
      <c r="J61" s="74">
        <f t="shared" si="5"/>
        <v>-1136.3899999999999</v>
      </c>
      <c r="K61" s="1">
        <v>2363.61</v>
      </c>
      <c r="L61" s="1">
        <v>1529</v>
      </c>
      <c r="M61" s="1">
        <v>2484</v>
      </c>
    </row>
    <row r="62" spans="3:13" ht="12.75">
      <c r="C62" t="s">
        <v>46</v>
      </c>
      <c r="F62" s="17">
        <v>1500</v>
      </c>
      <c r="G62" s="17">
        <v>2200</v>
      </c>
      <c r="H62" s="31">
        <v>2500</v>
      </c>
      <c r="I62" s="31">
        <v>2500</v>
      </c>
      <c r="J62" s="74">
        <f t="shared" si="5"/>
        <v>-380.7800000000002</v>
      </c>
      <c r="K62" s="1">
        <v>2119.22</v>
      </c>
      <c r="L62" s="1">
        <v>2096</v>
      </c>
      <c r="M62" s="1">
        <v>1965</v>
      </c>
    </row>
    <row r="63" spans="3:13" ht="12.75">
      <c r="C63" s="34" t="s">
        <v>154</v>
      </c>
      <c r="F63" s="17">
        <v>1800</v>
      </c>
      <c r="G63" s="17">
        <v>1300</v>
      </c>
      <c r="H63" s="31">
        <v>1500</v>
      </c>
      <c r="I63" s="31">
        <v>2000</v>
      </c>
      <c r="J63" s="74">
        <f t="shared" si="5"/>
        <v>-53.450000000000045</v>
      </c>
      <c r="K63" s="1">
        <v>1446.55</v>
      </c>
      <c r="L63" s="1">
        <v>1148</v>
      </c>
      <c r="M63" s="1">
        <v>1209</v>
      </c>
    </row>
    <row r="64" spans="3:13" ht="12.75">
      <c r="C64" s="34" t="s">
        <v>166</v>
      </c>
      <c r="F64" s="17">
        <v>3000</v>
      </c>
      <c r="G64" s="17">
        <v>100</v>
      </c>
      <c r="H64" s="31">
        <v>3900</v>
      </c>
      <c r="I64" s="31">
        <v>1000</v>
      </c>
      <c r="J64" s="74">
        <f t="shared" si="5"/>
        <v>-623.0999999999999</v>
      </c>
      <c r="K64" s="1">
        <v>3276.9</v>
      </c>
      <c r="L64" s="1">
        <v>0</v>
      </c>
      <c r="M64" s="1">
        <v>0</v>
      </c>
    </row>
    <row r="65" spans="3:13" ht="12.75">
      <c r="C65" s="34" t="s">
        <v>67</v>
      </c>
      <c r="F65" s="17">
        <v>20</v>
      </c>
      <c r="G65" s="17">
        <v>20</v>
      </c>
      <c r="H65" s="31">
        <v>20</v>
      </c>
      <c r="I65" s="31">
        <v>150</v>
      </c>
      <c r="J65" s="68">
        <f t="shared" si="5"/>
        <v>-20</v>
      </c>
      <c r="K65" s="1">
        <v>0</v>
      </c>
      <c r="L65" s="1">
        <v>0</v>
      </c>
      <c r="M65" s="1">
        <v>0</v>
      </c>
    </row>
    <row r="66" spans="3:13" ht="12.75">
      <c r="C66" t="s">
        <v>66</v>
      </c>
      <c r="F66" s="17">
        <v>600</v>
      </c>
      <c r="G66" s="17">
        <v>600</v>
      </c>
      <c r="H66" s="31">
        <v>600</v>
      </c>
      <c r="I66" s="31">
        <v>600</v>
      </c>
      <c r="J66" s="68">
        <f t="shared" si="5"/>
        <v>0</v>
      </c>
      <c r="K66" s="1">
        <v>600</v>
      </c>
      <c r="L66" s="1">
        <v>600</v>
      </c>
      <c r="M66" s="1">
        <v>600</v>
      </c>
    </row>
    <row r="67" ht="12.75">
      <c r="F67" s="17"/>
    </row>
    <row r="68" spans="2:13" ht="12.75">
      <c r="B68" t="s">
        <v>47</v>
      </c>
      <c r="F68" s="18">
        <f aca="true" t="shared" si="6" ref="F68:M68">SUM(F40:F67)</f>
        <v>88220</v>
      </c>
      <c r="G68" s="42">
        <f>SUM(G40:G67)</f>
        <v>91470</v>
      </c>
      <c r="H68" s="3">
        <f t="shared" si="6"/>
        <v>124068</v>
      </c>
      <c r="I68" s="3">
        <f t="shared" si="6"/>
        <v>92200</v>
      </c>
      <c r="J68" s="71">
        <f t="shared" si="6"/>
        <v>-28821.239999999994</v>
      </c>
      <c r="K68" s="3">
        <f>SUM(K40:K67)</f>
        <v>95246.76000000001</v>
      </c>
      <c r="L68" s="3">
        <f t="shared" si="6"/>
        <v>98349.44</v>
      </c>
      <c r="M68" s="3">
        <f t="shared" si="6"/>
        <v>79320</v>
      </c>
    </row>
    <row r="69" spans="6:13" ht="12.75">
      <c r="F69" s="19"/>
      <c r="G69" s="30"/>
      <c r="H69" s="30"/>
      <c r="I69" s="5"/>
      <c r="J69" s="72"/>
      <c r="K69" s="5"/>
      <c r="L69" s="5"/>
      <c r="M69" s="5"/>
    </row>
    <row r="70" ht="12.75">
      <c r="F70" s="17"/>
    </row>
    <row r="71" ht="12.75">
      <c r="F71" s="17"/>
    </row>
    <row r="72" ht="12.75">
      <c r="F72" s="17"/>
    </row>
    <row r="73" ht="12.75">
      <c r="F73" s="17"/>
    </row>
    <row r="74" ht="12.75">
      <c r="F74" s="17"/>
    </row>
    <row r="75" ht="12.75">
      <c r="F75" s="17"/>
    </row>
    <row r="76" spans="1:6" ht="12.75">
      <c r="A76" s="34" t="s">
        <v>71</v>
      </c>
      <c r="F76" s="17"/>
    </row>
    <row r="77" spans="2:6" ht="12.75">
      <c r="B77" t="s">
        <v>48</v>
      </c>
      <c r="F77" s="17"/>
    </row>
    <row r="78" spans="3:13" ht="12.75">
      <c r="C78" t="s">
        <v>68</v>
      </c>
      <c r="F78" s="22">
        <v>2000</v>
      </c>
      <c r="G78" s="33">
        <v>2000</v>
      </c>
      <c r="H78" s="33">
        <v>2000</v>
      </c>
      <c r="I78" s="33">
        <v>2000</v>
      </c>
      <c r="J78" s="69">
        <f>+K78-H78</f>
        <v>5500</v>
      </c>
      <c r="K78" s="7">
        <v>7500</v>
      </c>
      <c r="L78" s="7">
        <v>2000</v>
      </c>
      <c r="M78" s="7">
        <v>1500</v>
      </c>
    </row>
    <row r="79" spans="3:13" ht="12.75">
      <c r="C79" t="s">
        <v>49</v>
      </c>
      <c r="F79" s="20">
        <v>6000</v>
      </c>
      <c r="G79" s="38">
        <v>6000</v>
      </c>
      <c r="H79" s="38">
        <v>6000</v>
      </c>
      <c r="I79" s="38">
        <v>6000</v>
      </c>
      <c r="J79" s="75">
        <f>+K79-H79</f>
        <v>-2000</v>
      </c>
      <c r="K79" s="6">
        <v>4000</v>
      </c>
      <c r="L79" s="6">
        <v>4000</v>
      </c>
      <c r="M79" s="6">
        <v>4000</v>
      </c>
    </row>
    <row r="80" spans="6:13" ht="12.75">
      <c r="F80" s="19"/>
      <c r="G80" s="30"/>
      <c r="H80" s="30"/>
      <c r="I80" s="5"/>
      <c r="J80" s="72"/>
      <c r="K80" s="5"/>
      <c r="L80" s="5"/>
      <c r="M80" s="5"/>
    </row>
    <row r="81" spans="2:13" ht="12.75">
      <c r="B81" t="s">
        <v>69</v>
      </c>
      <c r="F81" s="20">
        <f aca="true" t="shared" si="7" ref="F81:M81">SUM(F78:F79)</f>
        <v>8000</v>
      </c>
      <c r="G81" s="38">
        <f>SUM(G78:G79)</f>
        <v>8000</v>
      </c>
      <c r="H81" s="6">
        <f>SUM(H78:H79)</f>
        <v>8000</v>
      </c>
      <c r="I81" s="6">
        <f t="shared" si="7"/>
        <v>8000</v>
      </c>
      <c r="J81" s="70">
        <f t="shared" si="7"/>
        <v>3500</v>
      </c>
      <c r="K81" s="6">
        <f>SUM(K78:K79)</f>
        <v>11500</v>
      </c>
      <c r="L81" s="6">
        <f>SUM(L78:L79)</f>
        <v>6000</v>
      </c>
      <c r="M81" s="6">
        <f t="shared" si="7"/>
        <v>5500</v>
      </c>
    </row>
    <row r="82" spans="6:13" ht="12.75">
      <c r="F82" s="19"/>
      <c r="G82" s="30"/>
      <c r="H82" s="30"/>
      <c r="I82" s="5"/>
      <c r="J82" s="72"/>
      <c r="K82" s="5"/>
      <c r="L82" s="5"/>
      <c r="M82" s="5"/>
    </row>
    <row r="83" spans="2:6" ht="12.75">
      <c r="B83" t="s">
        <v>50</v>
      </c>
      <c r="F83" s="17"/>
    </row>
    <row r="84" spans="3:13" ht="12.75">
      <c r="C84" t="s">
        <v>65</v>
      </c>
      <c r="F84" s="23">
        <v>7600</v>
      </c>
      <c r="G84" s="23">
        <v>7000</v>
      </c>
      <c r="H84" s="41">
        <v>7200</v>
      </c>
      <c r="I84" s="41">
        <v>7500</v>
      </c>
      <c r="J84" s="74">
        <f>+K84-H84</f>
        <v>232.85999999999967</v>
      </c>
      <c r="K84" s="1">
        <v>7432.86</v>
      </c>
      <c r="L84" s="1">
        <v>6417</v>
      </c>
      <c r="M84" s="29">
        <v>6756</v>
      </c>
    </row>
    <row r="85" spans="3:13" ht="12.75">
      <c r="C85" t="s">
        <v>52</v>
      </c>
      <c r="F85" s="17">
        <v>2750</v>
      </c>
      <c r="G85" s="17">
        <v>2000</v>
      </c>
      <c r="H85" s="31">
        <v>2000</v>
      </c>
      <c r="I85" s="31">
        <v>3000</v>
      </c>
      <c r="J85" s="74">
        <f>+K85-H85</f>
        <v>-417.8699999999999</v>
      </c>
      <c r="K85" s="1">
        <v>1582.13</v>
      </c>
      <c r="L85" s="1">
        <v>2353</v>
      </c>
      <c r="M85" s="1">
        <v>465</v>
      </c>
    </row>
    <row r="86" spans="3:13" ht="12.75">
      <c r="C86" t="s">
        <v>12</v>
      </c>
      <c r="F86" s="17">
        <v>500</v>
      </c>
      <c r="G86" s="17">
        <v>500</v>
      </c>
      <c r="H86" s="31">
        <v>5000</v>
      </c>
      <c r="I86" s="31">
        <v>5000</v>
      </c>
      <c r="J86" s="74">
        <f>+K86-H86</f>
        <v>-5000</v>
      </c>
      <c r="K86" s="1">
        <v>0</v>
      </c>
      <c r="L86" s="1">
        <v>7750</v>
      </c>
      <c r="M86" s="1">
        <v>0</v>
      </c>
    </row>
    <row r="87" spans="3:10" ht="12.75">
      <c r="C87" t="s">
        <v>45</v>
      </c>
      <c r="F87" s="17"/>
      <c r="G87" s="17"/>
      <c r="I87" s="31"/>
      <c r="J87" s="74"/>
    </row>
    <row r="88" spans="4:13" ht="12.75">
      <c r="D88" t="s">
        <v>53</v>
      </c>
      <c r="F88" s="17">
        <v>4000</v>
      </c>
      <c r="G88" s="17">
        <v>3500</v>
      </c>
      <c r="H88" s="31">
        <v>3500</v>
      </c>
      <c r="I88" s="31">
        <v>3500</v>
      </c>
      <c r="J88" s="74">
        <f>+K88-H88</f>
        <v>1245.7700000000004</v>
      </c>
      <c r="K88" s="1">
        <v>4745.77</v>
      </c>
      <c r="L88" s="1">
        <v>5440</v>
      </c>
      <c r="M88" s="1">
        <v>23</v>
      </c>
    </row>
    <row r="89" spans="4:13" ht="12.75">
      <c r="D89" t="s">
        <v>67</v>
      </c>
      <c r="F89" s="17">
        <v>500</v>
      </c>
      <c r="G89" s="17">
        <v>500</v>
      </c>
      <c r="H89" s="31">
        <v>500</v>
      </c>
      <c r="I89" s="31">
        <v>250</v>
      </c>
      <c r="J89" s="68">
        <f>+K89-H89</f>
        <v>-500</v>
      </c>
      <c r="K89" s="1">
        <v>0</v>
      </c>
      <c r="L89" s="1">
        <v>522</v>
      </c>
      <c r="M89" s="1">
        <v>166</v>
      </c>
    </row>
    <row r="90" spans="4:11" ht="12.75">
      <c r="D90" s="34" t="s">
        <v>212</v>
      </c>
      <c r="F90" s="17">
        <v>6000</v>
      </c>
      <c r="G90" s="17"/>
      <c r="I90" s="31"/>
      <c r="K90" s="1">
        <v>0</v>
      </c>
    </row>
    <row r="91" spans="3:13" ht="12.75">
      <c r="C91" s="34" t="s">
        <v>213</v>
      </c>
      <c r="F91" s="17">
        <v>2500</v>
      </c>
      <c r="G91" s="17">
        <v>1000</v>
      </c>
      <c r="H91" s="31">
        <v>500</v>
      </c>
      <c r="I91" s="31">
        <v>1000</v>
      </c>
      <c r="J91" s="74">
        <f>+K91-H91</f>
        <v>1762.3899999999999</v>
      </c>
      <c r="K91" s="1">
        <v>2262.39</v>
      </c>
      <c r="L91" s="1">
        <v>1459</v>
      </c>
      <c r="M91" s="1">
        <v>80</v>
      </c>
    </row>
    <row r="92" spans="3:13" ht="12.75">
      <c r="C92" t="s">
        <v>54</v>
      </c>
      <c r="F92" s="17">
        <v>1562</v>
      </c>
      <c r="G92" s="17">
        <v>644</v>
      </c>
      <c r="H92" s="31">
        <v>1000</v>
      </c>
      <c r="I92" s="31">
        <v>1000</v>
      </c>
      <c r="J92" s="74">
        <f>+K92-H92</f>
        <v>-95.17999999999995</v>
      </c>
      <c r="K92" s="1">
        <v>904.82</v>
      </c>
      <c r="L92" s="1">
        <v>0</v>
      </c>
      <c r="M92" s="1">
        <v>0</v>
      </c>
    </row>
    <row r="93" ht="12.75">
      <c r="F93" s="17"/>
    </row>
    <row r="94" spans="2:13" ht="12.75">
      <c r="B94" t="s">
        <v>55</v>
      </c>
      <c r="F94" s="18">
        <f aca="true" t="shared" si="8" ref="F94:M94">SUM(F84:F93)</f>
        <v>25412</v>
      </c>
      <c r="G94" s="42">
        <f>SUM(G84:G93)</f>
        <v>15144</v>
      </c>
      <c r="H94" s="3">
        <f t="shared" si="8"/>
        <v>19700</v>
      </c>
      <c r="I94" s="3">
        <f t="shared" si="8"/>
        <v>21250</v>
      </c>
      <c r="J94" s="71">
        <f t="shared" si="8"/>
        <v>-2772.0299999999997</v>
      </c>
      <c r="K94" s="3">
        <f>SUM(K84:K93)</f>
        <v>16927.97</v>
      </c>
      <c r="L94" s="3">
        <f t="shared" si="8"/>
        <v>23941</v>
      </c>
      <c r="M94" s="3">
        <f t="shared" si="8"/>
        <v>7490</v>
      </c>
    </row>
    <row r="95" spans="6:13" ht="12.75">
      <c r="F95" s="19"/>
      <c r="G95" s="30"/>
      <c r="H95" s="30"/>
      <c r="I95" s="5"/>
      <c r="J95" s="72"/>
      <c r="K95" s="5"/>
      <c r="L95" s="5"/>
      <c r="M95" s="5"/>
    </row>
    <row r="96" spans="2:13" ht="12.75">
      <c r="B96" t="s">
        <v>33</v>
      </c>
      <c r="F96" s="19"/>
      <c r="G96" s="30"/>
      <c r="H96" s="30"/>
      <c r="I96" s="5"/>
      <c r="J96" s="72"/>
      <c r="K96" s="5"/>
      <c r="L96" s="5"/>
      <c r="M96" s="5"/>
    </row>
    <row r="97" spans="3:12" ht="12.75">
      <c r="C97" t="s">
        <v>24</v>
      </c>
      <c r="F97" s="19">
        <v>1000</v>
      </c>
      <c r="G97" s="30">
        <v>3907</v>
      </c>
      <c r="H97" s="30">
        <v>1500</v>
      </c>
      <c r="I97" s="5">
        <v>1000</v>
      </c>
      <c r="J97" s="68">
        <f>+K97-H97</f>
        <v>-1500</v>
      </c>
      <c r="K97" s="5">
        <v>0</v>
      </c>
      <c r="L97" s="5">
        <v>963</v>
      </c>
    </row>
    <row r="98" spans="3:13" ht="12.75">
      <c r="C98" t="s">
        <v>50</v>
      </c>
      <c r="F98" s="19">
        <v>1000</v>
      </c>
      <c r="G98" s="30">
        <v>500</v>
      </c>
      <c r="H98" s="30">
        <v>1000</v>
      </c>
      <c r="I98" s="5">
        <v>7500</v>
      </c>
      <c r="J98" s="68">
        <f>+K98-H98</f>
        <v>-1000</v>
      </c>
      <c r="K98" s="5">
        <v>0</v>
      </c>
      <c r="L98" s="5">
        <v>0</v>
      </c>
      <c r="M98" s="1">
        <v>0</v>
      </c>
    </row>
    <row r="99" spans="6:13" ht="12.75">
      <c r="F99" s="19"/>
      <c r="G99" s="30"/>
      <c r="H99" s="30"/>
      <c r="I99" s="5"/>
      <c r="J99" s="72"/>
      <c r="K99" s="5"/>
      <c r="L99" s="5"/>
      <c r="M99" s="5"/>
    </row>
    <row r="100" spans="2:13" ht="12.75">
      <c r="B100" t="s">
        <v>58</v>
      </c>
      <c r="F100" s="18">
        <f aca="true" t="shared" si="9" ref="F100:M100">SUM(F97:F99)</f>
        <v>2000</v>
      </c>
      <c r="G100" s="42">
        <f>SUM(G97:G99)</f>
        <v>4407</v>
      </c>
      <c r="H100" s="3">
        <v>2500</v>
      </c>
      <c r="I100" s="3">
        <f t="shared" si="9"/>
        <v>8500</v>
      </c>
      <c r="J100" s="71">
        <f t="shared" si="9"/>
        <v>-2500</v>
      </c>
      <c r="K100" s="3">
        <f>SUM(K97:K99)</f>
        <v>0</v>
      </c>
      <c r="L100" s="3">
        <f t="shared" si="9"/>
        <v>963</v>
      </c>
      <c r="M100" s="3">
        <f t="shared" si="9"/>
        <v>0</v>
      </c>
    </row>
    <row r="101" spans="6:13" ht="12.75">
      <c r="F101" s="19"/>
      <c r="G101" s="30"/>
      <c r="H101" s="30"/>
      <c r="I101" s="5"/>
      <c r="J101" s="72"/>
      <c r="K101" s="5"/>
      <c r="L101" s="5"/>
      <c r="M101" s="5"/>
    </row>
    <row r="102" spans="1:13" ht="12.75">
      <c r="A102" t="s">
        <v>56</v>
      </c>
      <c r="F102" s="20">
        <f>+F94+F81+F68+F100</f>
        <v>123632</v>
      </c>
      <c r="G102" s="38">
        <f>+G94+G81+G68+G100</f>
        <v>119021</v>
      </c>
      <c r="H102" s="6">
        <f>+H100+H94+H81+H68</f>
        <v>154268</v>
      </c>
      <c r="I102" s="6">
        <f>+I100+I94+I81+I68</f>
        <v>129950</v>
      </c>
      <c r="J102" s="70">
        <f>+J100+J94+J81+J68</f>
        <v>-30593.269999999993</v>
      </c>
      <c r="K102" s="6">
        <f>+K100+K94+K81+K68</f>
        <v>123674.73000000001</v>
      </c>
      <c r="L102" s="6">
        <f>+L94+L81+L68+L100</f>
        <v>129253.44</v>
      </c>
      <c r="M102" s="6">
        <f>+M94+M81+M68+M100</f>
        <v>92310</v>
      </c>
    </row>
    <row r="103" ht="12.75">
      <c r="F103" s="17"/>
    </row>
    <row r="104" spans="1:6" ht="12.75">
      <c r="A104" t="s">
        <v>59</v>
      </c>
      <c r="F104" s="17"/>
    </row>
    <row r="105" spans="2:13" ht="12.75">
      <c r="B105" t="s">
        <v>60</v>
      </c>
      <c r="F105" s="20">
        <f aca="true" t="shared" si="10" ref="F105:M105">+F37-F102</f>
        <v>0</v>
      </c>
      <c r="G105" s="38">
        <f t="shared" si="10"/>
        <v>0</v>
      </c>
      <c r="H105" s="6">
        <f t="shared" si="10"/>
        <v>-39180</v>
      </c>
      <c r="I105" s="6">
        <f t="shared" si="10"/>
        <v>-21347</v>
      </c>
      <c r="J105" s="70">
        <f t="shared" si="10"/>
        <v>22961.160000000007</v>
      </c>
      <c r="K105" s="6">
        <f t="shared" si="10"/>
        <v>-16218.839999999982</v>
      </c>
      <c r="L105" s="6">
        <f t="shared" si="10"/>
        <v>-17968.440000000002</v>
      </c>
      <c r="M105" s="6">
        <f t="shared" si="10"/>
        <v>13543</v>
      </c>
    </row>
    <row r="106" spans="6:13" ht="12.75">
      <c r="F106" s="19"/>
      <c r="G106" s="30"/>
      <c r="H106" s="30"/>
      <c r="I106" s="5"/>
      <c r="J106" s="72"/>
      <c r="K106" s="5"/>
      <c r="L106" s="5"/>
      <c r="M106" s="5"/>
    </row>
    <row r="107" spans="1:13" ht="12.75">
      <c r="A107" s="34" t="s">
        <v>128</v>
      </c>
      <c r="F107" s="19"/>
      <c r="G107" s="30"/>
      <c r="H107" s="30"/>
      <c r="I107" s="5"/>
      <c r="J107" s="72"/>
      <c r="K107" s="5"/>
      <c r="L107" s="5"/>
      <c r="M107" s="5"/>
    </row>
    <row r="108" spans="1:13" ht="12.75">
      <c r="A108" s="34"/>
      <c r="B108" s="34" t="s">
        <v>145</v>
      </c>
      <c r="F108" s="19"/>
      <c r="G108" s="30"/>
      <c r="H108" s="30"/>
      <c r="I108" s="5"/>
      <c r="J108" s="72"/>
      <c r="K108" s="5"/>
      <c r="L108" s="5"/>
      <c r="M108" s="5"/>
    </row>
    <row r="109" spans="1:13" ht="12.75">
      <c r="A109" s="34"/>
      <c r="C109" s="34" t="s">
        <v>21</v>
      </c>
      <c r="F109" s="17"/>
      <c r="G109" s="31">
        <v>200000</v>
      </c>
      <c r="H109" s="31">
        <v>50000</v>
      </c>
      <c r="I109" s="1">
        <v>50000</v>
      </c>
      <c r="J109" s="72">
        <f>+K109-I109</f>
        <v>-50000</v>
      </c>
      <c r="K109" s="1">
        <v>0</v>
      </c>
      <c r="L109" s="1">
        <v>0</v>
      </c>
      <c r="M109" s="1">
        <v>0</v>
      </c>
    </row>
    <row r="110" spans="1:13" ht="12.75">
      <c r="A110" s="34"/>
      <c r="C110" s="34" t="s">
        <v>16</v>
      </c>
      <c r="F110" s="17"/>
      <c r="G110" s="31">
        <v>50000</v>
      </c>
      <c r="H110" s="31">
        <v>50000</v>
      </c>
      <c r="I110" s="1">
        <v>50000</v>
      </c>
      <c r="J110" s="72">
        <f>+K110-I110</f>
        <v>-50000</v>
      </c>
      <c r="K110" s="1">
        <v>0</v>
      </c>
      <c r="L110" s="1">
        <v>0</v>
      </c>
      <c r="M110" s="1">
        <v>0</v>
      </c>
    </row>
    <row r="111" spans="2:13" ht="12.75">
      <c r="B111" s="34" t="s">
        <v>133</v>
      </c>
      <c r="F111" s="19"/>
      <c r="G111" s="30"/>
      <c r="H111" s="30"/>
      <c r="I111" s="5"/>
      <c r="J111" s="72"/>
      <c r="K111" s="5"/>
      <c r="L111" s="5"/>
      <c r="M111" s="5"/>
    </row>
    <row r="112" spans="3:13" ht="12.75">
      <c r="C112" s="34" t="s">
        <v>113</v>
      </c>
      <c r="F112" s="19">
        <v>0</v>
      </c>
      <c r="G112" s="30">
        <v>0</v>
      </c>
      <c r="H112" s="30">
        <v>0</v>
      </c>
      <c r="I112" s="5">
        <v>0</v>
      </c>
      <c r="J112" s="72">
        <f>+I112-H112</f>
        <v>0</v>
      </c>
      <c r="K112" s="5">
        <v>-8000</v>
      </c>
      <c r="L112" s="5">
        <v>-9000</v>
      </c>
      <c r="M112" s="5">
        <v>8500</v>
      </c>
    </row>
    <row r="113" spans="3:13" ht="12.75">
      <c r="C113" s="34" t="s">
        <v>114</v>
      </c>
      <c r="F113" s="19">
        <v>0</v>
      </c>
      <c r="G113" s="30">
        <v>0</v>
      </c>
      <c r="H113" s="30">
        <v>0</v>
      </c>
      <c r="I113" s="5">
        <v>0</v>
      </c>
      <c r="J113" s="72">
        <v>0</v>
      </c>
      <c r="K113" s="5">
        <v>0</v>
      </c>
      <c r="L113" s="30" t="s">
        <v>167</v>
      </c>
      <c r="M113" s="5">
        <v>0</v>
      </c>
    </row>
    <row r="114" spans="2:20" ht="12.75">
      <c r="B114" s="34" t="s">
        <v>146</v>
      </c>
      <c r="C114" s="34"/>
      <c r="F114" s="19"/>
      <c r="G114" s="30">
        <v>-250000</v>
      </c>
      <c r="H114" s="30">
        <v>-100000</v>
      </c>
      <c r="I114" s="5">
        <v>-100000</v>
      </c>
      <c r="J114" s="72">
        <f>+K114-I114</f>
        <v>100000</v>
      </c>
      <c r="K114" s="5">
        <v>0</v>
      </c>
      <c r="L114" s="5">
        <v>0</v>
      </c>
      <c r="M114" s="5">
        <v>0</v>
      </c>
      <c r="T114" s="34" t="s">
        <v>159</v>
      </c>
    </row>
    <row r="115" spans="3:13" ht="12.75">
      <c r="C115" s="34"/>
      <c r="F115" s="19"/>
      <c r="G115" s="30"/>
      <c r="H115" s="30"/>
      <c r="I115" s="5"/>
      <c r="J115" s="72"/>
      <c r="K115" s="5"/>
      <c r="L115" s="5"/>
      <c r="M115" s="5"/>
    </row>
    <row r="116" spans="1:13" ht="12.75">
      <c r="A116" s="34" t="s">
        <v>134</v>
      </c>
      <c r="C116" s="34"/>
      <c r="F116" s="18">
        <f aca="true" t="shared" si="11" ref="F116:M116">SUM(F109:F115)</f>
        <v>0</v>
      </c>
      <c r="G116" s="42">
        <f>SUM(G109:G115)</f>
        <v>0</v>
      </c>
      <c r="H116" s="3">
        <f t="shared" si="11"/>
        <v>0</v>
      </c>
      <c r="I116" s="3">
        <f t="shared" si="11"/>
        <v>0</v>
      </c>
      <c r="J116" s="71">
        <f t="shared" si="11"/>
        <v>0</v>
      </c>
      <c r="K116" s="3">
        <f>SUM(K109:K115)</f>
        <v>-8000</v>
      </c>
      <c r="L116" s="3">
        <f t="shared" si="11"/>
        <v>-9000</v>
      </c>
      <c r="M116" s="3">
        <f t="shared" si="11"/>
        <v>8500</v>
      </c>
    </row>
    <row r="117" spans="1:13" ht="12.75">
      <c r="A117" s="34"/>
      <c r="C117" s="34"/>
      <c r="F117" s="19"/>
      <c r="G117" s="30"/>
      <c r="H117" s="30"/>
      <c r="I117" s="5"/>
      <c r="J117" s="72"/>
      <c r="K117" s="5"/>
      <c r="L117" s="5"/>
      <c r="M117" s="5"/>
    </row>
    <row r="118" spans="1:13" ht="12.75">
      <c r="A118" s="34" t="s">
        <v>129</v>
      </c>
      <c r="C118" s="34"/>
      <c r="F118" s="19"/>
      <c r="G118" s="30"/>
      <c r="H118" s="30"/>
      <c r="I118" s="5"/>
      <c r="J118" s="72"/>
      <c r="K118" s="5"/>
      <c r="L118" s="5"/>
      <c r="M118" s="5"/>
    </row>
    <row r="119" spans="1:13" ht="12.75">
      <c r="A119" s="34"/>
      <c r="B119" s="34" t="s">
        <v>130</v>
      </c>
      <c r="C119" s="34"/>
      <c r="F119" s="19"/>
      <c r="G119" s="30"/>
      <c r="H119" s="30"/>
      <c r="I119" s="5"/>
      <c r="J119" s="72"/>
      <c r="K119" s="5"/>
      <c r="L119" s="5"/>
      <c r="M119" s="5"/>
    </row>
    <row r="120" spans="1:13" ht="12.75">
      <c r="A120" s="34"/>
      <c r="B120" s="34" t="s">
        <v>131</v>
      </c>
      <c r="C120" s="34"/>
      <c r="F120" s="19"/>
      <c r="G120" s="30"/>
      <c r="H120" s="30"/>
      <c r="I120" s="5"/>
      <c r="J120" s="72"/>
      <c r="K120" s="5"/>
      <c r="L120" s="5"/>
      <c r="M120" s="5"/>
    </row>
    <row r="121" spans="1:13" ht="13.5" thickBot="1">
      <c r="A121" s="34"/>
      <c r="B121" s="34" t="s">
        <v>132</v>
      </c>
      <c r="C121" s="34"/>
      <c r="F121" s="19">
        <f aca="true" t="shared" si="12" ref="F121:M121">+F105+F116</f>
        <v>0</v>
      </c>
      <c r="G121" s="43">
        <f t="shared" si="12"/>
        <v>0</v>
      </c>
      <c r="H121" s="43">
        <f t="shared" si="12"/>
        <v>-39180</v>
      </c>
      <c r="I121" s="43">
        <f t="shared" si="12"/>
        <v>-21347</v>
      </c>
      <c r="J121" s="76">
        <f t="shared" si="12"/>
        <v>22961.160000000007</v>
      </c>
      <c r="K121" s="60">
        <f t="shared" si="12"/>
        <v>-24218.839999999982</v>
      </c>
      <c r="L121" s="60">
        <f t="shared" si="12"/>
        <v>-26968.440000000002</v>
      </c>
      <c r="M121" s="60">
        <f t="shared" si="12"/>
        <v>22043</v>
      </c>
    </row>
    <row r="122" ht="13.5" thickTop="1">
      <c r="F122" s="17"/>
    </row>
    <row r="123" spans="1:13" ht="12.75">
      <c r="A123" t="s">
        <v>63</v>
      </c>
      <c r="F123" s="50"/>
      <c r="G123" s="30"/>
      <c r="H123" s="30"/>
      <c r="I123" s="5"/>
      <c r="J123" s="77"/>
      <c r="K123" s="5"/>
      <c r="L123" s="5"/>
      <c r="M123" s="5"/>
    </row>
    <row r="124" spans="6:13" ht="12.75">
      <c r="F124" s="17"/>
      <c r="G124" s="30"/>
      <c r="H124" s="30"/>
      <c r="I124" s="5"/>
      <c r="J124" s="72"/>
      <c r="K124" s="5"/>
      <c r="L124" s="5"/>
      <c r="M124" s="5"/>
    </row>
    <row r="125" spans="1:13" ht="13.5" thickBot="1">
      <c r="A125" t="s">
        <v>64</v>
      </c>
      <c r="F125" s="21">
        <f>SUM(F121:F123)</f>
        <v>0</v>
      </c>
      <c r="G125" s="48"/>
      <c r="H125" s="35"/>
      <c r="I125" s="35"/>
      <c r="J125" s="78"/>
      <c r="K125" s="35"/>
      <c r="L125" s="35"/>
      <c r="M125" s="35"/>
    </row>
    <row r="126" spans="6:13" ht="13.5" thickTop="1">
      <c r="F126" s="17"/>
      <c r="G126" s="30"/>
      <c r="H126" s="30"/>
      <c r="I126" s="5"/>
      <c r="J126" s="72"/>
      <c r="K126" s="5"/>
      <c r="L126" s="5"/>
      <c r="M126" s="5"/>
    </row>
    <row r="127" ht="12.75">
      <c r="F127" s="31" t="s">
        <v>168</v>
      </c>
    </row>
  </sheetData>
  <sheetProtection/>
  <printOptions/>
  <pageMargins left="0.75" right="0.75" top="1" bottom="1" header="0.5" footer="0.5"/>
  <pageSetup horizontalDpi="600" verticalDpi="600" orientation="portrait" scale="70" r:id="rId1"/>
  <headerFooter alignWithMargins="0">
    <oddHeader>&amp;C&amp;"Arial,Bold"&amp;KFF0000CITY OF ELK RIVER
BUDGET WORKSHEET - GENERAL FUND
 FYE 9/30/19
&amp;"Arial,Regular"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1"/>
  <sheetViews>
    <sheetView view="pageLayout" workbookViewId="0" topLeftCell="A46">
      <selection activeCell="E28" sqref="E28"/>
    </sheetView>
  </sheetViews>
  <sheetFormatPr defaultColWidth="9.140625" defaultRowHeight="12.75"/>
  <cols>
    <col min="1" max="4" width="2.140625" style="0" customWidth="1"/>
    <col min="5" max="5" width="31.7109375" style="0" customWidth="1"/>
    <col min="6" max="9" width="11.7109375" style="8" customWidth="1"/>
    <col min="10" max="10" width="11.28125" style="8" customWidth="1"/>
    <col min="11" max="16" width="11.7109375" style="8" customWidth="1"/>
  </cols>
  <sheetData>
    <row r="2" spans="6:12" ht="12.75">
      <c r="F2" s="4" t="s">
        <v>61</v>
      </c>
      <c r="G2" s="4"/>
      <c r="J2" s="4" t="s">
        <v>142</v>
      </c>
      <c r="K2" s="4"/>
      <c r="L2" s="4"/>
    </row>
    <row r="3" spans="6:13" ht="12.75">
      <c r="F3" s="4" t="s">
        <v>62</v>
      </c>
      <c r="G3" s="4" t="s">
        <v>62</v>
      </c>
      <c r="H3" s="4" t="s">
        <v>62</v>
      </c>
      <c r="I3" s="4" t="s">
        <v>62</v>
      </c>
      <c r="J3" s="4" t="s">
        <v>143</v>
      </c>
      <c r="K3" s="79" t="s">
        <v>72</v>
      </c>
      <c r="L3" s="79"/>
      <c r="M3" s="79"/>
    </row>
    <row r="4" spans="6:13" ht="12.75">
      <c r="F4" s="2" t="s">
        <v>187</v>
      </c>
      <c r="G4" s="2" t="s">
        <v>170</v>
      </c>
      <c r="H4" s="2" t="s">
        <v>162</v>
      </c>
      <c r="I4" s="2" t="s">
        <v>161</v>
      </c>
      <c r="J4" s="39" t="s">
        <v>144</v>
      </c>
      <c r="K4" s="2" t="s">
        <v>162</v>
      </c>
      <c r="L4" s="2" t="s">
        <v>161</v>
      </c>
      <c r="M4" s="2" t="s">
        <v>156</v>
      </c>
    </row>
    <row r="5" spans="1:7" ht="12.75">
      <c r="A5" t="s">
        <v>78</v>
      </c>
      <c r="F5" s="17"/>
      <c r="G5" s="17"/>
    </row>
    <row r="6" spans="2:13" ht="12.75">
      <c r="B6" t="s">
        <v>93</v>
      </c>
      <c r="F6" s="22">
        <v>500</v>
      </c>
      <c r="G6" s="33">
        <v>500</v>
      </c>
      <c r="H6" s="22">
        <v>500</v>
      </c>
      <c r="I6" s="13">
        <v>500</v>
      </c>
      <c r="J6" s="22">
        <f>+K6-H6</f>
        <v>-500</v>
      </c>
      <c r="K6" s="13">
        <v>0</v>
      </c>
      <c r="L6" s="13">
        <v>0</v>
      </c>
      <c r="M6" s="13">
        <v>0</v>
      </c>
    </row>
    <row r="7" spans="2:13" ht="12.75">
      <c r="B7" s="34" t="s">
        <v>210</v>
      </c>
      <c r="F7" s="17">
        <v>10500</v>
      </c>
      <c r="G7" s="31">
        <v>10500</v>
      </c>
      <c r="H7" s="17">
        <v>7000</v>
      </c>
      <c r="I7" s="8">
        <v>7000</v>
      </c>
      <c r="J7" s="17">
        <f>+K7-H7</f>
        <v>-7000</v>
      </c>
      <c r="K7" s="8">
        <v>0</v>
      </c>
      <c r="L7" s="8">
        <v>0</v>
      </c>
      <c r="M7" s="8">
        <v>0</v>
      </c>
    </row>
    <row r="8" spans="2:13" ht="12.75">
      <c r="B8" t="s">
        <v>9</v>
      </c>
      <c r="F8" s="17">
        <v>1000</v>
      </c>
      <c r="G8" s="31">
        <v>1000</v>
      </c>
      <c r="H8" s="17">
        <v>1000</v>
      </c>
      <c r="I8" s="8">
        <v>1000</v>
      </c>
      <c r="J8" s="17">
        <f>+K8-H8</f>
        <v>-364</v>
      </c>
      <c r="K8" s="8">
        <v>636</v>
      </c>
      <c r="L8" s="8">
        <v>0</v>
      </c>
      <c r="M8" s="8">
        <v>0</v>
      </c>
    </row>
    <row r="9" spans="2:13" ht="12.75">
      <c r="B9" s="34" t="s">
        <v>211</v>
      </c>
      <c r="F9" s="17">
        <v>142690.84</v>
      </c>
      <c r="G9" s="31">
        <v>138079</v>
      </c>
      <c r="H9" s="17">
        <v>132768</v>
      </c>
      <c r="I9" s="8">
        <v>126445</v>
      </c>
      <c r="J9" s="17">
        <f>+K9-H9</f>
        <v>498.86999999999534</v>
      </c>
      <c r="K9" s="8">
        <v>133266.87</v>
      </c>
      <c r="L9" s="8">
        <v>121294</v>
      </c>
      <c r="M9" s="8">
        <v>127749</v>
      </c>
    </row>
    <row r="10" spans="5:10" ht="12.75">
      <c r="E10" s="34" t="s">
        <v>209</v>
      </c>
      <c r="F10" s="17"/>
      <c r="G10" s="31"/>
      <c r="H10" s="17"/>
      <c r="J10" s="17"/>
    </row>
    <row r="11" spans="1:13" ht="12.75">
      <c r="A11" t="s">
        <v>89</v>
      </c>
      <c r="F11" s="18">
        <f aca="true" t="shared" si="0" ref="F11:M11">SUM(F6:F10)</f>
        <v>154690.84</v>
      </c>
      <c r="G11" s="42">
        <f t="shared" si="0"/>
        <v>150079</v>
      </c>
      <c r="H11" s="18">
        <f t="shared" si="0"/>
        <v>141268</v>
      </c>
      <c r="I11" s="11">
        <f t="shared" si="0"/>
        <v>134945</v>
      </c>
      <c r="J11" s="18">
        <f t="shared" si="0"/>
        <v>-7365.130000000005</v>
      </c>
      <c r="K11" s="11">
        <f t="shared" si="0"/>
        <v>133902.87</v>
      </c>
      <c r="L11" s="11">
        <f t="shared" si="0"/>
        <v>121294</v>
      </c>
      <c r="M11" s="11">
        <f t="shared" si="0"/>
        <v>127749</v>
      </c>
    </row>
    <row r="12" spans="6:10" ht="12.75">
      <c r="F12" s="17"/>
      <c r="G12" s="31"/>
      <c r="H12" s="17"/>
      <c r="J12" s="17"/>
    </row>
    <row r="13" spans="1:10" ht="12.75">
      <c r="A13" t="s">
        <v>74</v>
      </c>
      <c r="F13" s="17"/>
      <c r="G13" s="31"/>
      <c r="H13" s="17"/>
      <c r="J13" s="17"/>
    </row>
    <row r="14" spans="1:13" ht="12.75">
      <c r="A14" s="64"/>
      <c r="B14" t="s">
        <v>84</v>
      </c>
      <c r="F14" s="17">
        <v>48482</v>
      </c>
      <c r="G14" s="31">
        <v>53547</v>
      </c>
      <c r="H14" s="17">
        <v>40193</v>
      </c>
      <c r="I14" s="8">
        <v>26720</v>
      </c>
      <c r="J14" s="17">
        <f aca="true" t="shared" si="1" ref="J14:J44">+K14-H14</f>
        <v>12409.25</v>
      </c>
      <c r="K14" s="8">
        <v>52602.25</v>
      </c>
      <c r="L14" s="8">
        <v>44581</v>
      </c>
      <c r="M14" s="8">
        <v>27764</v>
      </c>
    </row>
    <row r="15" spans="2:13" ht="12.75">
      <c r="B15" t="s">
        <v>35</v>
      </c>
      <c r="F15" s="17">
        <v>2600</v>
      </c>
      <c r="G15" s="31">
        <v>2500</v>
      </c>
      <c r="H15" s="17">
        <v>2500</v>
      </c>
      <c r="I15" s="8">
        <v>2500</v>
      </c>
      <c r="J15" s="17">
        <f t="shared" si="1"/>
        <v>-128.1199999999999</v>
      </c>
      <c r="K15" s="8">
        <v>2371.88</v>
      </c>
      <c r="L15" s="8">
        <v>3713</v>
      </c>
      <c r="M15" s="8">
        <v>1265</v>
      </c>
    </row>
    <row r="16" spans="2:13" ht="12.75">
      <c r="B16" t="s">
        <v>36</v>
      </c>
      <c r="F16" s="17">
        <v>50</v>
      </c>
      <c r="G16" s="31">
        <v>20</v>
      </c>
      <c r="H16" s="17">
        <v>150</v>
      </c>
      <c r="I16" s="8">
        <v>300</v>
      </c>
      <c r="J16" s="17">
        <f t="shared" si="1"/>
        <v>-116</v>
      </c>
      <c r="K16" s="8">
        <v>34</v>
      </c>
      <c r="L16" s="8">
        <v>30</v>
      </c>
      <c r="M16" s="8">
        <v>288</v>
      </c>
    </row>
    <row r="17" spans="2:13" ht="12.75">
      <c r="B17" t="s">
        <v>37</v>
      </c>
      <c r="F17" s="17">
        <v>1000</v>
      </c>
      <c r="G17" s="31">
        <v>500</v>
      </c>
      <c r="H17" s="17">
        <v>2000</v>
      </c>
      <c r="I17" s="8">
        <v>2000</v>
      </c>
      <c r="J17" s="17">
        <f t="shared" si="1"/>
        <v>-1133.75</v>
      </c>
      <c r="K17" s="8">
        <v>866.25</v>
      </c>
      <c r="M17" s="8">
        <v>2989</v>
      </c>
    </row>
    <row r="18" spans="2:12" ht="12.75">
      <c r="B18" t="s">
        <v>38</v>
      </c>
      <c r="F18" s="17">
        <v>1000</v>
      </c>
      <c r="G18" s="31">
        <v>350</v>
      </c>
      <c r="H18" s="17">
        <v>350</v>
      </c>
      <c r="I18" s="8">
        <v>350</v>
      </c>
      <c r="J18" s="17">
        <f t="shared" si="1"/>
        <v>360</v>
      </c>
      <c r="K18" s="8">
        <v>710</v>
      </c>
      <c r="L18" s="8">
        <v>350</v>
      </c>
    </row>
    <row r="19" spans="2:13" ht="12.75">
      <c r="B19" t="s">
        <v>87</v>
      </c>
      <c r="F19" s="17">
        <v>700</v>
      </c>
      <c r="G19" s="31">
        <v>500</v>
      </c>
      <c r="H19" s="17">
        <v>2000</v>
      </c>
      <c r="I19" s="8">
        <v>3500</v>
      </c>
      <c r="J19" s="17">
        <f t="shared" si="1"/>
        <v>-2000</v>
      </c>
      <c r="K19" s="8">
        <v>0</v>
      </c>
      <c r="L19" s="8">
        <v>0</v>
      </c>
      <c r="M19" s="8">
        <v>0</v>
      </c>
    </row>
    <row r="20" spans="2:12" ht="12.75">
      <c r="B20" t="s">
        <v>53</v>
      </c>
      <c r="F20" s="17">
        <v>1500</v>
      </c>
      <c r="G20" s="31">
        <v>1500</v>
      </c>
      <c r="H20" s="17">
        <v>4500</v>
      </c>
      <c r="I20" s="8">
        <v>3500</v>
      </c>
      <c r="J20" s="17">
        <f t="shared" si="1"/>
        <v>-4500</v>
      </c>
      <c r="K20" s="8">
        <v>0</v>
      </c>
      <c r="L20" s="8">
        <v>0</v>
      </c>
    </row>
    <row r="21" spans="2:16" ht="12.75">
      <c r="B21" t="s">
        <v>97</v>
      </c>
      <c r="F21" s="17">
        <v>7009</v>
      </c>
      <c r="G21" s="31">
        <v>6000</v>
      </c>
      <c r="H21" s="17">
        <v>3000</v>
      </c>
      <c r="I21" s="8">
        <v>2500</v>
      </c>
      <c r="J21" s="17">
        <f t="shared" si="1"/>
        <v>1572.0900000000001</v>
      </c>
      <c r="K21" s="8">
        <v>4572.09</v>
      </c>
      <c r="L21" s="8">
        <v>8306</v>
      </c>
      <c r="M21" s="8">
        <v>2727</v>
      </c>
      <c r="P21" s="24"/>
    </row>
    <row r="22" spans="2:16" ht="12.75">
      <c r="B22" t="s">
        <v>106</v>
      </c>
      <c r="F22" s="17">
        <v>700</v>
      </c>
      <c r="G22" s="31">
        <v>700</v>
      </c>
      <c r="H22" s="17">
        <v>1500</v>
      </c>
      <c r="I22" s="8">
        <v>1500</v>
      </c>
      <c r="J22" s="17">
        <f t="shared" si="1"/>
        <v>-1500</v>
      </c>
      <c r="K22" s="8">
        <v>0</v>
      </c>
      <c r="L22" s="8">
        <v>0</v>
      </c>
      <c r="M22" s="8">
        <v>0</v>
      </c>
      <c r="P22" s="24"/>
    </row>
    <row r="23" spans="2:16" ht="12.75">
      <c r="B23" t="s">
        <v>52</v>
      </c>
      <c r="F23" s="17">
        <v>7000</v>
      </c>
      <c r="G23" s="31">
        <v>6500</v>
      </c>
      <c r="H23" s="17">
        <v>9000</v>
      </c>
      <c r="I23" s="8">
        <v>8500</v>
      </c>
      <c r="J23" s="17">
        <f t="shared" si="1"/>
        <v>-3626</v>
      </c>
      <c r="K23" s="8">
        <v>5374</v>
      </c>
      <c r="L23" s="8">
        <v>5652</v>
      </c>
      <c r="M23" s="8">
        <v>5245</v>
      </c>
      <c r="P23" s="24"/>
    </row>
    <row r="24" spans="2:16" ht="12.75">
      <c r="B24" t="s">
        <v>12</v>
      </c>
      <c r="F24" s="17">
        <v>500</v>
      </c>
      <c r="G24" s="31">
        <v>500</v>
      </c>
      <c r="H24" s="17">
        <v>2830</v>
      </c>
      <c r="I24" s="8">
        <v>5000</v>
      </c>
      <c r="J24" s="17">
        <f t="shared" si="1"/>
        <v>-2830</v>
      </c>
      <c r="K24" s="8">
        <v>0</v>
      </c>
      <c r="L24" s="8">
        <v>0</v>
      </c>
      <c r="M24" s="8">
        <v>0</v>
      </c>
      <c r="P24" s="24"/>
    </row>
    <row r="25" spans="2:16" ht="12.75">
      <c r="B25" t="s">
        <v>95</v>
      </c>
      <c r="F25" s="17">
        <v>3500</v>
      </c>
      <c r="G25" s="31">
        <v>3068</v>
      </c>
      <c r="H25" s="17">
        <v>1500</v>
      </c>
      <c r="I25" s="8">
        <v>2000</v>
      </c>
      <c r="J25" s="17">
        <f t="shared" si="1"/>
        <v>1568</v>
      </c>
      <c r="K25" s="8">
        <v>3068</v>
      </c>
      <c r="L25" s="8">
        <v>3068</v>
      </c>
      <c r="M25" s="8">
        <v>3053</v>
      </c>
      <c r="P25" s="24"/>
    </row>
    <row r="26" spans="2:16" ht="12.75">
      <c r="B26" t="s">
        <v>109</v>
      </c>
      <c r="F26" s="17">
        <v>1500</v>
      </c>
      <c r="G26" s="31">
        <v>150</v>
      </c>
      <c r="H26" s="17">
        <v>400</v>
      </c>
      <c r="I26" s="8">
        <v>500</v>
      </c>
      <c r="J26" s="17">
        <f t="shared" si="1"/>
        <v>945.0699999999999</v>
      </c>
      <c r="K26" s="8">
        <v>1345.07</v>
      </c>
      <c r="L26" s="8">
        <v>81</v>
      </c>
      <c r="M26" s="8">
        <v>0</v>
      </c>
      <c r="P26" s="24"/>
    </row>
    <row r="27" spans="2:13" ht="12.75">
      <c r="B27" t="s">
        <v>9</v>
      </c>
      <c r="F27" s="17">
        <v>200</v>
      </c>
      <c r="G27" s="31">
        <v>150</v>
      </c>
      <c r="H27" s="17">
        <v>250</v>
      </c>
      <c r="I27" s="8">
        <v>250</v>
      </c>
      <c r="J27" s="17">
        <f t="shared" si="1"/>
        <v>-250</v>
      </c>
      <c r="K27" s="8">
        <v>0</v>
      </c>
      <c r="M27" s="8">
        <v>385</v>
      </c>
    </row>
    <row r="28" spans="2:13" ht="12.75">
      <c r="B28" t="s">
        <v>105</v>
      </c>
      <c r="F28" s="17">
        <v>100</v>
      </c>
      <c r="G28" s="31">
        <v>100</v>
      </c>
      <c r="H28" s="17">
        <v>100</v>
      </c>
      <c r="I28" s="8">
        <v>300</v>
      </c>
      <c r="J28" s="17">
        <f t="shared" si="1"/>
        <v>-100</v>
      </c>
      <c r="K28" s="8">
        <v>0</v>
      </c>
      <c r="L28" s="8">
        <v>0</v>
      </c>
      <c r="M28" s="8">
        <v>0</v>
      </c>
    </row>
    <row r="29" spans="2:13" ht="12.75">
      <c r="B29" t="s">
        <v>42</v>
      </c>
      <c r="F29" s="17">
        <v>2500</v>
      </c>
      <c r="G29" s="31">
        <v>1200</v>
      </c>
      <c r="H29" s="17">
        <v>600</v>
      </c>
      <c r="I29" s="8">
        <v>600</v>
      </c>
      <c r="J29" s="17">
        <f t="shared" si="1"/>
        <v>1776.7600000000002</v>
      </c>
      <c r="K29" s="8">
        <v>2376.76</v>
      </c>
      <c r="L29" s="8">
        <v>1551</v>
      </c>
      <c r="M29" s="8">
        <v>778</v>
      </c>
    </row>
    <row r="30" spans="2:13" ht="12.75">
      <c r="B30" t="s">
        <v>44</v>
      </c>
      <c r="F30" s="17">
        <v>800</v>
      </c>
      <c r="G30" s="31">
        <v>900</v>
      </c>
      <c r="H30" s="17">
        <v>750</v>
      </c>
      <c r="I30" s="8">
        <v>750</v>
      </c>
      <c r="J30" s="17">
        <f t="shared" si="1"/>
        <v>289</v>
      </c>
      <c r="K30" s="8">
        <v>1039</v>
      </c>
      <c r="L30" s="8">
        <v>882</v>
      </c>
      <c r="M30" s="8">
        <v>1029</v>
      </c>
    </row>
    <row r="31" spans="2:13" ht="12.75">
      <c r="B31" t="s">
        <v>96</v>
      </c>
      <c r="F31" s="17">
        <v>50</v>
      </c>
      <c r="G31" s="31">
        <v>50</v>
      </c>
      <c r="H31" s="17">
        <v>100</v>
      </c>
      <c r="I31" s="8">
        <v>100</v>
      </c>
      <c r="J31" s="17">
        <f t="shared" si="1"/>
        <v>-100</v>
      </c>
      <c r="K31" s="8">
        <v>0</v>
      </c>
      <c r="L31" s="8">
        <v>0</v>
      </c>
      <c r="M31" s="8">
        <v>0</v>
      </c>
    </row>
    <row r="32" spans="2:13" ht="12.75">
      <c r="B32" t="s">
        <v>94</v>
      </c>
      <c r="F32" s="17">
        <v>250</v>
      </c>
      <c r="G32" s="31">
        <v>50</v>
      </c>
      <c r="H32" s="17">
        <v>100</v>
      </c>
      <c r="I32" s="8">
        <v>100</v>
      </c>
      <c r="J32" s="17">
        <f t="shared" si="1"/>
        <v>76</v>
      </c>
      <c r="K32" s="8">
        <v>176</v>
      </c>
      <c r="L32" s="8">
        <v>0</v>
      </c>
      <c r="M32" s="8">
        <v>0</v>
      </c>
    </row>
    <row r="33" spans="2:13" ht="12.75">
      <c r="B33" t="s">
        <v>98</v>
      </c>
      <c r="F33" s="17">
        <v>1500</v>
      </c>
      <c r="G33" s="31">
        <v>2500</v>
      </c>
      <c r="H33" s="17">
        <v>1800</v>
      </c>
      <c r="I33" s="8">
        <v>1800</v>
      </c>
      <c r="J33" s="17">
        <f t="shared" si="1"/>
        <v>-871.98</v>
      </c>
      <c r="K33" s="8">
        <v>928.02</v>
      </c>
      <c r="L33" s="8">
        <v>2843</v>
      </c>
      <c r="M33" s="8">
        <v>1824</v>
      </c>
    </row>
    <row r="34" spans="2:13" ht="12.75">
      <c r="B34" s="34" t="s">
        <v>217</v>
      </c>
      <c r="F34" s="23">
        <v>1100</v>
      </c>
      <c r="G34" s="41">
        <v>0</v>
      </c>
      <c r="H34" s="23">
        <v>195</v>
      </c>
      <c r="I34" s="8">
        <v>1600</v>
      </c>
      <c r="J34" s="17">
        <f t="shared" si="1"/>
        <v>-64.19999999999999</v>
      </c>
      <c r="K34" s="8">
        <v>130.8</v>
      </c>
      <c r="L34" s="14">
        <v>785</v>
      </c>
      <c r="M34" s="14">
        <v>1062</v>
      </c>
    </row>
    <row r="35" spans="2:13" ht="12.75">
      <c r="B35" t="s">
        <v>99</v>
      </c>
      <c r="F35" s="17">
        <v>500</v>
      </c>
      <c r="G35" s="31">
        <v>1000</v>
      </c>
      <c r="H35" s="17">
        <v>1500</v>
      </c>
      <c r="I35" s="8">
        <v>1500</v>
      </c>
      <c r="J35" s="17">
        <f t="shared" si="1"/>
        <v>-1367</v>
      </c>
      <c r="K35" s="8">
        <v>133</v>
      </c>
      <c r="L35" s="8">
        <v>1099</v>
      </c>
      <c r="M35" s="8">
        <v>1785</v>
      </c>
    </row>
    <row r="36" spans="2:13" ht="12.75">
      <c r="B36" t="s">
        <v>85</v>
      </c>
      <c r="F36" s="23">
        <v>3500</v>
      </c>
      <c r="G36" s="41">
        <v>1000</v>
      </c>
      <c r="H36" s="23">
        <v>1000</v>
      </c>
      <c r="I36" s="8">
        <v>1000</v>
      </c>
      <c r="J36" s="17">
        <f t="shared" si="1"/>
        <v>1333</v>
      </c>
      <c r="K36" s="8">
        <v>2333</v>
      </c>
      <c r="L36" s="8">
        <v>1434</v>
      </c>
      <c r="M36" s="8">
        <v>923</v>
      </c>
    </row>
    <row r="37" spans="2:13" ht="12.75">
      <c r="B37" t="s">
        <v>32</v>
      </c>
      <c r="F37" s="17">
        <v>800</v>
      </c>
      <c r="G37" s="31">
        <v>1500</v>
      </c>
      <c r="H37" s="17">
        <v>1000</v>
      </c>
      <c r="I37" s="8">
        <v>500</v>
      </c>
      <c r="J37" s="17">
        <f t="shared" si="1"/>
        <v>-725</v>
      </c>
      <c r="K37" s="8">
        <v>275</v>
      </c>
      <c r="L37" s="14">
        <v>0</v>
      </c>
      <c r="M37" s="14">
        <v>0</v>
      </c>
    </row>
    <row r="38" spans="2:13" ht="12.75">
      <c r="B38" t="s">
        <v>26</v>
      </c>
      <c r="F38" s="17">
        <v>5700</v>
      </c>
      <c r="G38" s="31">
        <v>5000</v>
      </c>
      <c r="H38" s="17">
        <v>4000</v>
      </c>
      <c r="I38" s="8">
        <v>2000</v>
      </c>
      <c r="J38" s="17">
        <f t="shared" si="1"/>
        <v>1332</v>
      </c>
      <c r="K38" s="8">
        <v>5332</v>
      </c>
      <c r="L38" s="14">
        <v>5124</v>
      </c>
      <c r="M38" s="14">
        <v>3969</v>
      </c>
    </row>
    <row r="39" spans="2:13" ht="12.75">
      <c r="B39" t="s">
        <v>65</v>
      </c>
      <c r="F39" s="17">
        <v>13000</v>
      </c>
      <c r="G39" s="31">
        <v>13000</v>
      </c>
      <c r="H39" s="17">
        <v>11000</v>
      </c>
      <c r="I39" s="8">
        <v>11000</v>
      </c>
      <c r="J39" s="17">
        <f t="shared" si="1"/>
        <v>-1088</v>
      </c>
      <c r="K39" s="8">
        <v>9912</v>
      </c>
      <c r="L39" s="14">
        <v>11949</v>
      </c>
      <c r="M39" s="14">
        <v>11364</v>
      </c>
    </row>
    <row r="40" spans="2:13" ht="12.75">
      <c r="B40" t="s">
        <v>101</v>
      </c>
      <c r="F40" s="17">
        <v>1000</v>
      </c>
      <c r="G40" s="31">
        <v>800</v>
      </c>
      <c r="H40" s="17">
        <v>900</v>
      </c>
      <c r="I40" s="8">
        <v>900</v>
      </c>
      <c r="J40" s="17">
        <f t="shared" si="1"/>
        <v>-165</v>
      </c>
      <c r="K40" s="8">
        <v>735</v>
      </c>
      <c r="L40" s="8">
        <v>735</v>
      </c>
      <c r="M40" s="8">
        <v>1470</v>
      </c>
    </row>
    <row r="41" spans="2:12" ht="12.75">
      <c r="B41" t="s">
        <v>103</v>
      </c>
      <c r="F41" s="17">
        <v>1500</v>
      </c>
      <c r="G41" s="31">
        <v>500</v>
      </c>
      <c r="H41" s="17">
        <v>5000</v>
      </c>
      <c r="I41" s="8">
        <v>9500</v>
      </c>
      <c r="J41" s="17">
        <f t="shared" si="1"/>
        <v>-4018</v>
      </c>
      <c r="K41" s="8">
        <v>982</v>
      </c>
      <c r="L41" s="8">
        <v>0</v>
      </c>
    </row>
    <row r="42" spans="2:13" ht="12.75">
      <c r="B42" t="s">
        <v>100</v>
      </c>
      <c r="F42" s="17">
        <v>500</v>
      </c>
      <c r="G42" s="31">
        <v>500</v>
      </c>
      <c r="H42" s="17">
        <v>2500</v>
      </c>
      <c r="I42" s="8">
        <v>2500</v>
      </c>
      <c r="J42" s="17">
        <f t="shared" si="1"/>
        <v>-2140</v>
      </c>
      <c r="K42" s="8">
        <v>360</v>
      </c>
      <c r="L42" s="14">
        <v>0</v>
      </c>
      <c r="M42" s="14">
        <v>0</v>
      </c>
    </row>
    <row r="43" spans="2:13" ht="12.75">
      <c r="B43" t="s">
        <v>102</v>
      </c>
      <c r="F43" s="17">
        <v>8000</v>
      </c>
      <c r="G43" s="31">
        <v>6700</v>
      </c>
      <c r="H43" s="17">
        <v>6000</v>
      </c>
      <c r="I43" s="8">
        <v>6000</v>
      </c>
      <c r="J43" s="17">
        <f t="shared" si="1"/>
        <v>1174</v>
      </c>
      <c r="K43" s="8">
        <v>7174</v>
      </c>
      <c r="L43" s="14">
        <v>6593</v>
      </c>
      <c r="M43" s="14">
        <v>2698</v>
      </c>
    </row>
    <row r="44" spans="2:13" ht="12.75">
      <c r="B44" t="s">
        <v>104</v>
      </c>
      <c r="F44" s="17">
        <v>7200</v>
      </c>
      <c r="G44" s="31">
        <v>6200</v>
      </c>
      <c r="H44" s="17">
        <v>3500</v>
      </c>
      <c r="I44" s="8">
        <v>3500</v>
      </c>
      <c r="J44" s="17">
        <f t="shared" si="1"/>
        <v>2100</v>
      </c>
      <c r="K44" s="8">
        <v>5600</v>
      </c>
      <c r="L44" s="14">
        <v>5728</v>
      </c>
      <c r="M44" s="14">
        <v>4410</v>
      </c>
    </row>
    <row r="45" spans="6:10" ht="12.75">
      <c r="F45" s="17"/>
      <c r="G45" s="31"/>
      <c r="H45" s="17"/>
      <c r="J45" s="17"/>
    </row>
    <row r="46" spans="1:13" ht="12.75">
      <c r="A46" t="s">
        <v>90</v>
      </c>
      <c r="F46" s="18">
        <f aca="true" t="shared" si="2" ref="F46:M46">SUM(F14:F45)</f>
        <v>123741</v>
      </c>
      <c r="G46" s="42">
        <f t="shared" si="2"/>
        <v>116985</v>
      </c>
      <c r="H46" s="18">
        <f t="shared" si="2"/>
        <v>110218</v>
      </c>
      <c r="I46" s="11">
        <f t="shared" si="2"/>
        <v>102770</v>
      </c>
      <c r="J46" s="18">
        <f t="shared" si="2"/>
        <v>-1787.8799999999992</v>
      </c>
      <c r="K46" s="11">
        <f>SUM(K14:K45)</f>
        <v>108430.12000000001</v>
      </c>
      <c r="L46" s="11">
        <f t="shared" si="2"/>
        <v>104504</v>
      </c>
      <c r="M46" s="11">
        <f t="shared" si="2"/>
        <v>75028</v>
      </c>
    </row>
    <row r="47" spans="6:10" ht="12.75">
      <c r="F47" s="17"/>
      <c r="G47" s="31"/>
      <c r="H47" s="17"/>
      <c r="J47" s="17"/>
    </row>
    <row r="48" spans="1:13" ht="12.75">
      <c r="A48" t="s">
        <v>77</v>
      </c>
      <c r="F48" s="20">
        <f aca="true" t="shared" si="3" ref="F48:M48">+F11-F46</f>
        <v>30949.839999999997</v>
      </c>
      <c r="G48" s="38">
        <f t="shared" si="3"/>
        <v>33094</v>
      </c>
      <c r="H48" s="20">
        <f t="shared" si="3"/>
        <v>31050</v>
      </c>
      <c r="I48" s="9">
        <f t="shared" si="3"/>
        <v>32175</v>
      </c>
      <c r="J48" s="20">
        <f t="shared" si="3"/>
        <v>-5577.2500000000055</v>
      </c>
      <c r="K48" s="9">
        <v>21774</v>
      </c>
      <c r="L48" s="9">
        <v>21774</v>
      </c>
      <c r="M48" s="9">
        <f t="shared" si="3"/>
        <v>52721</v>
      </c>
    </row>
    <row r="49" spans="6:13" ht="12.75">
      <c r="F49" s="19"/>
      <c r="G49" s="30"/>
      <c r="H49" s="19"/>
      <c r="I49" s="10"/>
      <c r="J49" s="19"/>
      <c r="K49" s="10"/>
      <c r="L49" s="10"/>
      <c r="M49" s="10"/>
    </row>
    <row r="50" spans="1:13" ht="12.75">
      <c r="A50" t="s">
        <v>91</v>
      </c>
      <c r="F50" s="19"/>
      <c r="G50" s="30"/>
      <c r="H50" s="19"/>
      <c r="I50" s="10"/>
      <c r="J50" s="19"/>
      <c r="K50" s="10"/>
      <c r="L50" s="10"/>
      <c r="M50" s="10"/>
    </row>
    <row r="51" spans="2:13" ht="12.75">
      <c r="B51" t="s">
        <v>14</v>
      </c>
      <c r="F51" s="19">
        <v>200</v>
      </c>
      <c r="G51" s="30">
        <v>100</v>
      </c>
      <c r="H51" s="19">
        <v>100</v>
      </c>
      <c r="I51" s="10">
        <v>100</v>
      </c>
      <c r="J51" s="19">
        <f>K51-H51</f>
        <v>482</v>
      </c>
      <c r="K51" s="10">
        <v>582</v>
      </c>
      <c r="L51" s="8">
        <v>294</v>
      </c>
      <c r="M51" s="8">
        <v>128</v>
      </c>
    </row>
    <row r="52" spans="2:13" ht="12.75">
      <c r="B52" t="s">
        <v>57</v>
      </c>
      <c r="F52" s="17">
        <v>50000</v>
      </c>
      <c r="G52" s="31">
        <v>50000</v>
      </c>
      <c r="H52" s="17">
        <v>50000</v>
      </c>
      <c r="I52" s="8">
        <v>50000</v>
      </c>
      <c r="J52" s="17">
        <v>0</v>
      </c>
      <c r="K52" s="8">
        <v>0</v>
      </c>
      <c r="L52" s="8">
        <v>0</v>
      </c>
      <c r="M52" s="8">
        <v>0</v>
      </c>
    </row>
    <row r="53" spans="2:13" ht="12.75">
      <c r="B53" t="s">
        <v>70</v>
      </c>
      <c r="F53" s="17">
        <v>50000</v>
      </c>
      <c r="G53" s="31">
        <v>50000</v>
      </c>
      <c r="H53" s="17">
        <v>50000</v>
      </c>
      <c r="I53" s="8">
        <v>50000</v>
      </c>
      <c r="J53" s="17">
        <v>0</v>
      </c>
      <c r="K53" s="8">
        <v>0</v>
      </c>
      <c r="L53" s="8">
        <v>0</v>
      </c>
      <c r="M53" s="8">
        <v>0</v>
      </c>
    </row>
    <row r="54" spans="2:13" ht="12.75">
      <c r="B54" t="s">
        <v>83</v>
      </c>
      <c r="F54" s="19">
        <v>-31150</v>
      </c>
      <c r="G54" s="30">
        <v>-31150</v>
      </c>
      <c r="H54" s="19">
        <v>-31150</v>
      </c>
      <c r="I54" s="10">
        <v>-31150</v>
      </c>
      <c r="J54" s="19">
        <f>+I54-H54</f>
        <v>0</v>
      </c>
      <c r="K54" s="10">
        <v>-31150</v>
      </c>
      <c r="L54" s="8">
        <v>-31150</v>
      </c>
      <c r="M54" s="8">
        <v>-31150</v>
      </c>
    </row>
    <row r="55" spans="2:13" ht="12.75">
      <c r="B55" t="s">
        <v>107</v>
      </c>
      <c r="F55" s="17">
        <v>-50000</v>
      </c>
      <c r="G55" s="31">
        <v>-50000</v>
      </c>
      <c r="H55" s="17">
        <v>-50000</v>
      </c>
      <c r="I55" s="8">
        <v>-50000</v>
      </c>
      <c r="J55" s="17">
        <v>0</v>
      </c>
      <c r="K55" s="8">
        <v>0</v>
      </c>
      <c r="L55" s="8">
        <v>0</v>
      </c>
      <c r="M55" s="8">
        <v>0</v>
      </c>
    </row>
    <row r="56" spans="2:13" ht="12.75">
      <c r="B56" t="s">
        <v>108</v>
      </c>
      <c r="F56" s="17">
        <v>-50000</v>
      </c>
      <c r="G56" s="31">
        <v>-50000</v>
      </c>
      <c r="H56" s="17">
        <v>-50000</v>
      </c>
      <c r="I56" s="8">
        <v>-50000</v>
      </c>
      <c r="J56" s="17">
        <v>0</v>
      </c>
      <c r="K56" s="8">
        <v>0</v>
      </c>
      <c r="L56" s="8">
        <v>0</v>
      </c>
      <c r="M56" s="8">
        <v>0</v>
      </c>
    </row>
    <row r="57" spans="2:10" ht="12.75">
      <c r="B57" t="s">
        <v>80</v>
      </c>
      <c r="F57" s="17"/>
      <c r="G57" s="31"/>
      <c r="H57" s="17"/>
      <c r="J57" s="17"/>
    </row>
    <row r="58" spans="3:13" ht="12.75">
      <c r="C58" t="s">
        <v>125</v>
      </c>
      <c r="F58" s="17">
        <v>0</v>
      </c>
      <c r="G58" s="31">
        <v>0</v>
      </c>
      <c r="H58" s="17">
        <v>0</v>
      </c>
      <c r="I58" s="8">
        <v>0</v>
      </c>
      <c r="J58" s="17">
        <f>+I58-H58</f>
        <v>0</v>
      </c>
      <c r="K58" s="8">
        <v>0</v>
      </c>
      <c r="L58" s="8">
        <v>0</v>
      </c>
      <c r="M58" s="8">
        <v>0</v>
      </c>
    </row>
    <row r="59" spans="3:10" ht="12.75">
      <c r="C59" s="34" t="s">
        <v>114</v>
      </c>
      <c r="F59" s="17">
        <v>0</v>
      </c>
      <c r="G59" s="31">
        <v>0</v>
      </c>
      <c r="H59" s="17"/>
      <c r="J59" s="17"/>
    </row>
    <row r="60" spans="2:13" ht="12.75">
      <c r="B60" s="28"/>
      <c r="C60" s="28" t="s">
        <v>127</v>
      </c>
      <c r="F60" s="17">
        <v>0</v>
      </c>
      <c r="G60" s="31">
        <v>0</v>
      </c>
      <c r="H60" s="17">
        <v>0</v>
      </c>
      <c r="I60" s="8">
        <v>0</v>
      </c>
      <c r="J60" s="17">
        <v>0</v>
      </c>
      <c r="K60" s="8">
        <v>0</v>
      </c>
      <c r="L60" s="8">
        <v>0</v>
      </c>
      <c r="M60" s="8">
        <v>0</v>
      </c>
    </row>
    <row r="61" spans="2:13" ht="12.75">
      <c r="B61" s="28"/>
      <c r="C61" s="34" t="s">
        <v>141</v>
      </c>
      <c r="F61" s="17">
        <v>0</v>
      </c>
      <c r="G61" s="31">
        <v>0</v>
      </c>
      <c r="H61" s="17">
        <v>0</v>
      </c>
      <c r="I61" s="8">
        <v>0</v>
      </c>
      <c r="J61" s="17">
        <v>0</v>
      </c>
      <c r="K61" s="8">
        <v>8000</v>
      </c>
      <c r="L61" s="8">
        <v>9000</v>
      </c>
      <c r="M61" s="8">
        <v>-8500</v>
      </c>
    </row>
    <row r="62" spans="6:13" ht="12.75">
      <c r="F62" s="20"/>
      <c r="G62" s="38"/>
      <c r="H62" s="20"/>
      <c r="I62" s="9"/>
      <c r="J62" s="20"/>
      <c r="K62" s="9"/>
      <c r="L62" s="9"/>
      <c r="M62" s="9"/>
    </row>
    <row r="63" spans="1:13" ht="12.75">
      <c r="A63" t="s">
        <v>92</v>
      </c>
      <c r="F63" s="20">
        <f aca="true" t="shared" si="4" ref="F63:M63">SUM(F51:F62)</f>
        <v>-30950</v>
      </c>
      <c r="G63" s="38">
        <f t="shared" si="4"/>
        <v>-31050</v>
      </c>
      <c r="H63" s="20">
        <f t="shared" si="4"/>
        <v>-31050</v>
      </c>
      <c r="I63" s="9">
        <f t="shared" si="4"/>
        <v>-31050</v>
      </c>
      <c r="J63" s="20">
        <f t="shared" si="4"/>
        <v>482</v>
      </c>
      <c r="K63" s="9">
        <f t="shared" si="4"/>
        <v>-22568</v>
      </c>
      <c r="L63" s="9">
        <f t="shared" si="4"/>
        <v>-21856</v>
      </c>
      <c r="M63" s="9">
        <f t="shared" si="4"/>
        <v>-39522</v>
      </c>
    </row>
    <row r="64" spans="6:13" ht="12.75">
      <c r="F64" s="19"/>
      <c r="G64" s="30"/>
      <c r="H64" s="19"/>
      <c r="I64" s="10"/>
      <c r="J64" s="19"/>
      <c r="K64" s="10"/>
      <c r="L64" s="10"/>
      <c r="M64" s="10"/>
    </row>
    <row r="65" spans="1:13" ht="13.5" thickBot="1">
      <c r="A65" t="s">
        <v>81</v>
      </c>
      <c r="F65" s="19">
        <f aca="true" t="shared" si="5" ref="F65:L65">+F48+F63</f>
        <v>-0.16000000000349246</v>
      </c>
      <c r="G65" s="30">
        <f t="shared" si="5"/>
        <v>2044</v>
      </c>
      <c r="H65" s="19">
        <f t="shared" si="5"/>
        <v>0</v>
      </c>
      <c r="I65" s="10">
        <f t="shared" si="5"/>
        <v>1125</v>
      </c>
      <c r="J65" s="19">
        <f t="shared" si="5"/>
        <v>-5095.2500000000055</v>
      </c>
      <c r="K65" s="60">
        <f>+K48+K63</f>
        <v>-794</v>
      </c>
      <c r="L65" s="60">
        <f t="shared" si="5"/>
        <v>-82</v>
      </c>
      <c r="M65" s="60">
        <f>+M48+M63</f>
        <v>13199</v>
      </c>
    </row>
    <row r="66" spans="6:10" ht="13.5" thickTop="1">
      <c r="F66" s="17"/>
      <c r="G66" s="31"/>
      <c r="H66" s="17"/>
      <c r="J66" s="17"/>
    </row>
    <row r="67" spans="1:10" ht="12.75">
      <c r="A67" t="s">
        <v>116</v>
      </c>
      <c r="F67" s="17"/>
      <c r="G67" s="31"/>
      <c r="H67" s="17"/>
      <c r="J67" s="17"/>
    </row>
    <row r="68" spans="2:10" ht="12.75">
      <c r="B68" s="34" t="s">
        <v>149</v>
      </c>
      <c r="F68" s="50"/>
      <c r="G68" s="38"/>
      <c r="H68" s="20"/>
      <c r="I68" s="9"/>
      <c r="J68" s="20"/>
    </row>
    <row r="69" spans="6:10" ht="12.75">
      <c r="F69" s="17"/>
      <c r="G69" s="31"/>
      <c r="H69" s="17"/>
      <c r="J69" s="17"/>
    </row>
    <row r="70" spans="1:10" ht="13.5" thickBot="1">
      <c r="A70" t="s">
        <v>117</v>
      </c>
      <c r="F70" s="21">
        <f>SUM(F65:F68)</f>
        <v>-0.16000000000349246</v>
      </c>
      <c r="G70" s="43">
        <f>SUM(G65:G68)</f>
        <v>2044</v>
      </c>
      <c r="H70" s="21">
        <f>SUM(H65:H68)</f>
        <v>0</v>
      </c>
      <c r="I70" s="12">
        <f>SUM(I65:I68)</f>
        <v>1125</v>
      </c>
      <c r="J70" s="21">
        <f>SUM(J65:J68)</f>
        <v>-5095.2500000000055</v>
      </c>
    </row>
    <row r="71" spans="6:7" ht="13.5" thickTop="1">
      <c r="F71" s="17"/>
      <c r="G71" s="31"/>
    </row>
  </sheetData>
  <sheetProtection/>
  <mergeCells count="1">
    <mergeCell ref="K3:M3"/>
  </mergeCells>
  <printOptions/>
  <pageMargins left="0.75" right="0.75" top="1" bottom="1" header="0.5" footer="0.5"/>
  <pageSetup fitToHeight="1" fitToWidth="1" horizontalDpi="600" verticalDpi="600" orientation="portrait" scale="68" r:id="rId1"/>
  <headerFooter alignWithMargins="0">
    <oddHeader>&amp;C&amp;"Arial,Bold"&amp;K03+000CITY OF ELK RIVER
BUDGET WORKSHEET - WATER FUND
FYE 9/30/19
&amp;"Arial,Regular"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Layout" workbookViewId="0" topLeftCell="A31">
      <selection activeCell="F29" sqref="F29"/>
    </sheetView>
  </sheetViews>
  <sheetFormatPr defaultColWidth="9.140625" defaultRowHeight="12.75"/>
  <cols>
    <col min="1" max="4" width="2.140625" style="0" customWidth="1"/>
    <col min="5" max="5" width="30.7109375" style="0" customWidth="1"/>
    <col min="6" max="16" width="11.7109375" style="8" customWidth="1"/>
  </cols>
  <sheetData>
    <row r="1" ht="12.75">
      <c r="D1" s="34" t="s">
        <v>171</v>
      </c>
    </row>
    <row r="3" spans="6:12" ht="12.75">
      <c r="F3" s="4" t="s">
        <v>61</v>
      </c>
      <c r="G3" s="4"/>
      <c r="J3" s="4" t="s">
        <v>142</v>
      </c>
      <c r="K3" s="4"/>
      <c r="L3" s="4"/>
    </row>
    <row r="4" spans="6:13" ht="12.75">
      <c r="F4" s="4" t="s">
        <v>62</v>
      </c>
      <c r="G4" s="4" t="s">
        <v>62</v>
      </c>
      <c r="H4" s="4" t="s">
        <v>62</v>
      </c>
      <c r="I4" s="4" t="s">
        <v>62</v>
      </c>
      <c r="J4" s="4" t="s">
        <v>143</v>
      </c>
      <c r="K4" s="79" t="s">
        <v>72</v>
      </c>
      <c r="L4" s="79"/>
      <c r="M4" s="79"/>
    </row>
    <row r="5" spans="6:13" ht="12.75">
      <c r="F5" s="2" t="s">
        <v>187</v>
      </c>
      <c r="G5" s="2" t="s">
        <v>170</v>
      </c>
      <c r="H5" s="2" t="s">
        <v>162</v>
      </c>
      <c r="I5" s="2" t="s">
        <v>161</v>
      </c>
      <c r="J5" s="39" t="s">
        <v>144</v>
      </c>
      <c r="K5" s="2" t="s">
        <v>162</v>
      </c>
      <c r="L5" s="2" t="s">
        <v>161</v>
      </c>
      <c r="M5" s="2" t="s">
        <v>156</v>
      </c>
    </row>
    <row r="6" spans="1:8" ht="12.75">
      <c r="A6" t="s">
        <v>78</v>
      </c>
      <c r="F6" s="17"/>
      <c r="G6" s="17"/>
      <c r="H6" s="17"/>
    </row>
    <row r="7" spans="2:13" ht="12.75">
      <c r="B7" s="34" t="s">
        <v>172</v>
      </c>
      <c r="F7" s="22">
        <v>3360</v>
      </c>
      <c r="G7" s="33">
        <v>5040</v>
      </c>
      <c r="H7" s="22">
        <v>3360</v>
      </c>
      <c r="I7" s="13">
        <v>3360</v>
      </c>
      <c r="J7" s="22">
        <f>+K7-H7</f>
        <v>-3360</v>
      </c>
      <c r="K7" s="13">
        <v>0</v>
      </c>
      <c r="L7" s="13">
        <v>0</v>
      </c>
      <c r="M7" s="13">
        <v>0</v>
      </c>
    </row>
    <row r="8" spans="2:13" ht="12.75">
      <c r="B8" t="s">
        <v>82</v>
      </c>
      <c r="F8" s="17">
        <v>0</v>
      </c>
      <c r="G8" s="31">
        <v>0</v>
      </c>
      <c r="H8" s="17">
        <v>0</v>
      </c>
      <c r="J8" s="17">
        <f>+I8-H8</f>
        <v>0</v>
      </c>
      <c r="K8" s="8">
        <v>1345</v>
      </c>
      <c r="L8" s="8">
        <v>0</v>
      </c>
      <c r="M8" s="8">
        <v>0</v>
      </c>
    </row>
    <row r="9" spans="2:13" ht="12.75">
      <c r="B9" s="34" t="s">
        <v>185</v>
      </c>
      <c r="F9" s="17">
        <v>2500</v>
      </c>
      <c r="G9" s="31">
        <v>1700</v>
      </c>
      <c r="H9" s="17">
        <v>2000</v>
      </c>
      <c r="I9" s="8">
        <v>2000</v>
      </c>
      <c r="J9" s="17">
        <f>+K9-H9</f>
        <v>1218</v>
      </c>
      <c r="K9" s="8">
        <v>3218</v>
      </c>
      <c r="L9" s="8">
        <v>2442</v>
      </c>
      <c r="M9" s="8">
        <v>2645</v>
      </c>
    </row>
    <row r="10" spans="2:13" ht="12.75">
      <c r="B10" t="s">
        <v>158</v>
      </c>
      <c r="F10" s="17">
        <v>0</v>
      </c>
      <c r="G10" s="31">
        <v>0</v>
      </c>
      <c r="H10" s="17">
        <v>0</v>
      </c>
      <c r="J10" s="17">
        <f>+I10-H10</f>
        <v>0</v>
      </c>
      <c r="K10" s="8">
        <v>0</v>
      </c>
      <c r="L10" s="8">
        <v>0</v>
      </c>
      <c r="M10" s="8">
        <v>0</v>
      </c>
    </row>
    <row r="11" spans="1:13" ht="12.75">
      <c r="A11" s="64"/>
      <c r="B11" s="34" t="s">
        <v>202</v>
      </c>
      <c r="F11" s="17">
        <v>51568.65</v>
      </c>
      <c r="G11" s="31">
        <v>49113</v>
      </c>
      <c r="H11" s="17">
        <v>46775</v>
      </c>
      <c r="I11" s="8">
        <v>44548</v>
      </c>
      <c r="J11" s="17">
        <f>+K11-H11</f>
        <v>6705.559999999998</v>
      </c>
      <c r="K11" s="8">
        <v>53480.56</v>
      </c>
      <c r="L11" s="8">
        <v>49909</v>
      </c>
      <c r="M11" s="8">
        <v>50241</v>
      </c>
    </row>
    <row r="12" spans="2:10" ht="12.75">
      <c r="B12" s="34" t="s">
        <v>186</v>
      </c>
      <c r="F12" s="17">
        <v>300</v>
      </c>
      <c r="G12" s="31">
        <v>300</v>
      </c>
      <c r="H12" s="17"/>
      <c r="J12" s="17"/>
    </row>
    <row r="13" spans="6:10" ht="12.75">
      <c r="F13" s="17"/>
      <c r="G13" s="31"/>
      <c r="H13" s="17"/>
      <c r="J13" s="17"/>
    </row>
    <row r="14" spans="1:13" ht="12.75">
      <c r="A14" t="s">
        <v>89</v>
      </c>
      <c r="F14" s="18">
        <f aca="true" t="shared" si="0" ref="F14:M14">SUM(F7:F13)</f>
        <v>57728.65</v>
      </c>
      <c r="G14" s="42">
        <f>SUM(G7:G13)</f>
        <v>56153</v>
      </c>
      <c r="H14" s="18">
        <f>SUM(H7:H13)</f>
        <v>52135</v>
      </c>
      <c r="I14" s="11">
        <f>SUM(I7:I13)</f>
        <v>49908</v>
      </c>
      <c r="J14" s="18">
        <f t="shared" si="0"/>
        <v>4563.559999999998</v>
      </c>
      <c r="K14" s="11">
        <f t="shared" si="0"/>
        <v>58043.56</v>
      </c>
      <c r="L14" s="11">
        <f t="shared" si="0"/>
        <v>52351</v>
      </c>
      <c r="M14" s="11">
        <f t="shared" si="0"/>
        <v>52886</v>
      </c>
    </row>
    <row r="15" spans="6:10" ht="12.75">
      <c r="F15" s="17"/>
      <c r="G15" s="31"/>
      <c r="H15" s="17"/>
      <c r="J15" s="17"/>
    </row>
    <row r="16" spans="1:10" ht="12.75">
      <c r="A16" t="s">
        <v>74</v>
      </c>
      <c r="F16" s="17"/>
      <c r="G16" s="31"/>
      <c r="H16" s="17"/>
      <c r="J16" s="17"/>
    </row>
    <row r="17" spans="1:13" ht="12.75">
      <c r="A17" s="64"/>
      <c r="B17" t="s">
        <v>84</v>
      </c>
      <c r="F17" s="17">
        <v>31998</v>
      </c>
      <c r="G17" s="31">
        <v>35341</v>
      </c>
      <c r="H17" s="17">
        <v>28180</v>
      </c>
      <c r="I17" s="8">
        <v>24048</v>
      </c>
      <c r="J17" s="17">
        <f>+K17-H17</f>
        <v>6537.489999999998</v>
      </c>
      <c r="K17" s="8">
        <v>34717.49</v>
      </c>
      <c r="L17" s="8">
        <v>27774</v>
      </c>
      <c r="M17" s="8">
        <v>27764</v>
      </c>
    </row>
    <row r="18" spans="2:13" ht="12.75">
      <c r="B18" t="s">
        <v>35</v>
      </c>
      <c r="F18" s="17">
        <v>2500</v>
      </c>
      <c r="G18" s="31">
        <v>2500</v>
      </c>
      <c r="H18" s="17">
        <v>2500</v>
      </c>
      <c r="I18" s="8">
        <v>2500</v>
      </c>
      <c r="J18" s="17">
        <f>+K18-H18</f>
        <v>-128.1300000000001</v>
      </c>
      <c r="K18" s="8">
        <v>2371.87</v>
      </c>
      <c r="L18" s="8">
        <v>3213</v>
      </c>
      <c r="M18" s="8">
        <v>2997</v>
      </c>
    </row>
    <row r="19" spans="2:13" ht="12.75">
      <c r="B19" t="s">
        <v>36</v>
      </c>
      <c r="F19" s="17">
        <v>10</v>
      </c>
      <c r="G19" s="31">
        <v>10</v>
      </c>
      <c r="H19" s="17">
        <v>150</v>
      </c>
      <c r="I19" s="8">
        <v>0</v>
      </c>
      <c r="J19" s="17">
        <f>+I19-H19</f>
        <v>-150</v>
      </c>
      <c r="K19" s="8">
        <v>0</v>
      </c>
      <c r="L19" s="8">
        <v>0</v>
      </c>
      <c r="M19" s="8">
        <v>0</v>
      </c>
    </row>
    <row r="20" spans="2:13" ht="12.75">
      <c r="B20" t="s">
        <v>37</v>
      </c>
      <c r="F20" s="17">
        <v>1500</v>
      </c>
      <c r="G20" s="31">
        <v>1500</v>
      </c>
      <c r="H20" s="17">
        <v>1500</v>
      </c>
      <c r="I20" s="8">
        <v>1500</v>
      </c>
      <c r="J20" s="17">
        <f>+K20-H20</f>
        <v>-1500</v>
      </c>
      <c r="K20" s="31">
        <v>0</v>
      </c>
      <c r="L20" s="8">
        <v>1420</v>
      </c>
      <c r="M20" s="8">
        <v>4750</v>
      </c>
    </row>
    <row r="21" spans="2:13" ht="12.75">
      <c r="B21" t="s">
        <v>88</v>
      </c>
      <c r="F21" s="17">
        <v>1000</v>
      </c>
      <c r="G21" s="31">
        <v>50</v>
      </c>
      <c r="H21" s="17">
        <v>1000</v>
      </c>
      <c r="I21" s="8">
        <v>1000</v>
      </c>
      <c r="J21" s="17">
        <f>+K21-H21</f>
        <v>-1000</v>
      </c>
      <c r="K21" s="8">
        <v>0</v>
      </c>
      <c r="L21" s="8">
        <v>0</v>
      </c>
      <c r="M21" s="8">
        <v>0</v>
      </c>
    </row>
    <row r="22" spans="2:13" ht="12.75">
      <c r="B22" s="34" t="s">
        <v>13</v>
      </c>
      <c r="F22" s="17">
        <v>0</v>
      </c>
      <c r="G22" s="31">
        <v>0</v>
      </c>
      <c r="H22" s="17">
        <v>0</v>
      </c>
      <c r="I22" s="8">
        <v>0</v>
      </c>
      <c r="J22" s="17">
        <f>+I22-H22</f>
        <v>0</v>
      </c>
      <c r="K22" s="8">
        <v>0</v>
      </c>
      <c r="L22" s="8">
        <v>0</v>
      </c>
      <c r="M22" s="8">
        <v>0</v>
      </c>
    </row>
    <row r="23" spans="2:13" ht="12.75">
      <c r="B23" t="s">
        <v>12</v>
      </c>
      <c r="F23" s="17">
        <v>500</v>
      </c>
      <c r="G23" s="31">
        <v>500</v>
      </c>
      <c r="H23" s="17">
        <v>3000</v>
      </c>
      <c r="I23" s="8">
        <v>3000</v>
      </c>
      <c r="J23" s="17">
        <f>+K23-H23</f>
        <v>-3000</v>
      </c>
      <c r="K23" s="8">
        <v>0</v>
      </c>
      <c r="L23" s="8">
        <v>0</v>
      </c>
      <c r="M23" s="8">
        <v>0</v>
      </c>
    </row>
    <row r="24" spans="2:13" ht="12.75">
      <c r="B24" s="28" t="s">
        <v>95</v>
      </c>
      <c r="F24" s="17">
        <v>3500</v>
      </c>
      <c r="G24" s="31">
        <v>3100</v>
      </c>
      <c r="H24" s="17">
        <v>3100</v>
      </c>
      <c r="I24" s="8">
        <v>2000</v>
      </c>
      <c r="J24" s="17">
        <f>+I24-H24</f>
        <v>-1100</v>
      </c>
      <c r="K24" s="8">
        <v>3068</v>
      </c>
      <c r="L24" s="8">
        <v>3068</v>
      </c>
      <c r="M24" s="8">
        <v>3053</v>
      </c>
    </row>
    <row r="25" spans="2:13" ht="12.75">
      <c r="B25" s="34" t="s">
        <v>180</v>
      </c>
      <c r="F25" s="17">
        <v>0</v>
      </c>
      <c r="G25" s="31"/>
      <c r="H25" s="17"/>
      <c r="J25" s="17">
        <f aca="true" t="shared" si="1" ref="J25:J32">+K25-H25</f>
        <v>0</v>
      </c>
      <c r="K25" s="8">
        <v>0</v>
      </c>
      <c r="L25" s="8">
        <v>984</v>
      </c>
      <c r="M25" s="8">
        <v>0</v>
      </c>
    </row>
    <row r="26" spans="2:13" ht="12.75">
      <c r="B26" t="s">
        <v>9</v>
      </c>
      <c r="F26" s="17">
        <v>4021</v>
      </c>
      <c r="G26" s="31">
        <v>3652</v>
      </c>
      <c r="H26" s="17">
        <v>305</v>
      </c>
      <c r="I26" s="8">
        <v>300</v>
      </c>
      <c r="J26" s="17">
        <f t="shared" si="1"/>
        <v>461</v>
      </c>
      <c r="K26" s="8">
        <v>766</v>
      </c>
      <c r="L26" s="8">
        <v>4659</v>
      </c>
      <c r="M26" s="8">
        <v>0</v>
      </c>
    </row>
    <row r="27" spans="2:13" ht="12.75">
      <c r="B27" t="s">
        <v>40</v>
      </c>
      <c r="F27" s="17">
        <v>3000</v>
      </c>
      <c r="G27" s="31">
        <v>3000</v>
      </c>
      <c r="H27" s="17">
        <v>3000</v>
      </c>
      <c r="I27" s="8">
        <v>2700</v>
      </c>
      <c r="J27" s="17">
        <f t="shared" si="1"/>
        <v>-762</v>
      </c>
      <c r="K27" s="8">
        <v>2238</v>
      </c>
      <c r="L27" s="8">
        <v>2468</v>
      </c>
      <c r="M27" s="8">
        <v>6460</v>
      </c>
    </row>
    <row r="28" spans="2:13" ht="12.75">
      <c r="B28" t="s">
        <v>85</v>
      </c>
      <c r="F28" s="17">
        <v>3000</v>
      </c>
      <c r="G28" s="31">
        <v>1500</v>
      </c>
      <c r="H28" s="17">
        <v>3000</v>
      </c>
      <c r="I28" s="8">
        <v>3000</v>
      </c>
      <c r="J28" s="17">
        <f t="shared" si="1"/>
        <v>-3000</v>
      </c>
      <c r="K28" s="8">
        <v>0</v>
      </c>
      <c r="L28" s="8">
        <v>211</v>
      </c>
      <c r="M28" s="8">
        <v>1717</v>
      </c>
    </row>
    <row r="29" spans="2:13" ht="12.75">
      <c r="B29" t="s">
        <v>86</v>
      </c>
      <c r="F29" s="17">
        <v>3000</v>
      </c>
      <c r="G29" s="31">
        <v>1500</v>
      </c>
      <c r="H29" s="17">
        <v>3500</v>
      </c>
      <c r="I29" s="8">
        <v>3500</v>
      </c>
      <c r="J29" s="17">
        <f t="shared" si="1"/>
        <v>-890</v>
      </c>
      <c r="K29" s="8">
        <v>2610</v>
      </c>
      <c r="L29" s="8">
        <v>1440</v>
      </c>
      <c r="M29" s="8">
        <v>2280</v>
      </c>
    </row>
    <row r="30" spans="2:13" ht="12.75">
      <c r="B30" t="s">
        <v>32</v>
      </c>
      <c r="F30" s="17">
        <v>700</v>
      </c>
      <c r="G30" s="31">
        <v>800</v>
      </c>
      <c r="H30" s="17">
        <v>350</v>
      </c>
      <c r="I30" s="8">
        <v>200</v>
      </c>
      <c r="J30" s="17">
        <f t="shared" si="1"/>
        <v>170</v>
      </c>
      <c r="K30" s="8">
        <v>520</v>
      </c>
      <c r="L30" s="8">
        <v>0</v>
      </c>
      <c r="M30" s="8">
        <v>0</v>
      </c>
    </row>
    <row r="31" spans="2:13" ht="12.75">
      <c r="B31" t="s">
        <v>26</v>
      </c>
      <c r="F31" s="17">
        <v>600</v>
      </c>
      <c r="G31" s="31">
        <v>900</v>
      </c>
      <c r="H31" s="17">
        <v>150</v>
      </c>
      <c r="I31" s="8">
        <v>0</v>
      </c>
      <c r="J31" s="17">
        <f t="shared" si="1"/>
        <v>253</v>
      </c>
      <c r="K31" s="8">
        <v>403</v>
      </c>
      <c r="L31" s="8">
        <v>613</v>
      </c>
      <c r="M31" s="8">
        <v>0</v>
      </c>
    </row>
    <row r="32" spans="2:13" ht="12.75">
      <c r="B32" t="s">
        <v>65</v>
      </c>
      <c r="F32" s="17">
        <v>2000</v>
      </c>
      <c r="G32" s="31">
        <v>1600</v>
      </c>
      <c r="H32" s="17">
        <v>2400</v>
      </c>
      <c r="I32" s="31">
        <v>2400</v>
      </c>
      <c r="J32" s="17">
        <f t="shared" si="1"/>
        <v>-652</v>
      </c>
      <c r="K32" s="8">
        <v>1748</v>
      </c>
      <c r="L32" s="8">
        <v>1533</v>
      </c>
      <c r="M32" s="8">
        <v>1573</v>
      </c>
    </row>
    <row r="33" spans="2:11" ht="12.75">
      <c r="B33" s="34" t="s">
        <v>183</v>
      </c>
      <c r="F33" s="17">
        <v>500</v>
      </c>
      <c r="G33" s="31">
        <v>300</v>
      </c>
      <c r="H33" s="17"/>
      <c r="I33" s="31"/>
      <c r="J33" s="17"/>
      <c r="K33" s="8">
        <v>0</v>
      </c>
    </row>
    <row r="34" spans="6:10" ht="12.75">
      <c r="F34" s="17"/>
      <c r="G34" s="31"/>
      <c r="H34" s="17"/>
      <c r="J34" s="17"/>
    </row>
    <row r="35" spans="1:13" ht="12.75">
      <c r="A35" t="s">
        <v>90</v>
      </c>
      <c r="F35" s="18">
        <f aca="true" t="shared" si="2" ref="F35:M35">SUM(F17:F34)</f>
        <v>57829</v>
      </c>
      <c r="G35" s="42">
        <f t="shared" si="2"/>
        <v>56253</v>
      </c>
      <c r="H35" s="18">
        <f t="shared" si="2"/>
        <v>52135</v>
      </c>
      <c r="I35" s="11">
        <f t="shared" si="2"/>
        <v>46148</v>
      </c>
      <c r="J35" s="18">
        <f t="shared" si="2"/>
        <v>-4760.640000000002</v>
      </c>
      <c r="K35" s="11">
        <f t="shared" si="2"/>
        <v>48442.36</v>
      </c>
      <c r="L35" s="11">
        <f t="shared" si="2"/>
        <v>47383</v>
      </c>
      <c r="M35" s="11">
        <f t="shared" si="2"/>
        <v>50594</v>
      </c>
    </row>
    <row r="36" spans="6:10" ht="12.75">
      <c r="F36" s="17"/>
      <c r="G36" s="31"/>
      <c r="H36" s="17"/>
      <c r="J36" s="17"/>
    </row>
    <row r="37" spans="1:13" ht="12.75">
      <c r="A37" t="s">
        <v>77</v>
      </c>
      <c r="F37" s="20">
        <f aca="true" t="shared" si="3" ref="F37:M37">+F14-F35</f>
        <v>-100.34999999999854</v>
      </c>
      <c r="G37" s="38">
        <f t="shared" si="3"/>
        <v>-100</v>
      </c>
      <c r="H37" s="20">
        <f t="shared" si="3"/>
        <v>0</v>
      </c>
      <c r="I37" s="38">
        <f t="shared" si="3"/>
        <v>3760</v>
      </c>
      <c r="J37" s="20">
        <f t="shared" si="3"/>
        <v>9324.2</v>
      </c>
      <c r="K37" s="9">
        <f t="shared" si="3"/>
        <v>9601.199999999997</v>
      </c>
      <c r="L37" s="9">
        <f t="shared" si="3"/>
        <v>4968</v>
      </c>
      <c r="M37" s="9">
        <f t="shared" si="3"/>
        <v>2292</v>
      </c>
    </row>
    <row r="38" spans="6:13" ht="12.75">
      <c r="F38" s="19"/>
      <c r="G38" s="30"/>
      <c r="H38" s="19"/>
      <c r="I38" s="10"/>
      <c r="J38" s="19"/>
      <c r="K38" s="10"/>
      <c r="L38" s="10"/>
      <c r="M38" s="10"/>
    </row>
    <row r="39" spans="1:13" ht="12.75">
      <c r="A39" t="s">
        <v>91</v>
      </c>
      <c r="F39" s="19"/>
      <c r="G39" s="30"/>
      <c r="H39" s="19"/>
      <c r="I39" s="10"/>
      <c r="J39" s="19"/>
      <c r="K39" s="10"/>
      <c r="L39" s="10"/>
      <c r="M39" s="10"/>
    </row>
    <row r="40" spans="2:12" ht="12.75">
      <c r="B40" t="s">
        <v>83</v>
      </c>
      <c r="F40" s="19">
        <v>0</v>
      </c>
      <c r="G40" s="30">
        <v>0</v>
      </c>
      <c r="H40" s="19">
        <v>0</v>
      </c>
      <c r="I40" s="10">
        <v>0</v>
      </c>
      <c r="J40" s="17">
        <f>+I40-H40</f>
        <v>0</v>
      </c>
      <c r="K40" s="10">
        <v>0</v>
      </c>
      <c r="L40" s="8">
        <v>0</v>
      </c>
    </row>
    <row r="41" spans="2:13" ht="12.75">
      <c r="B41" s="34" t="s">
        <v>140</v>
      </c>
      <c r="F41" s="19">
        <v>0</v>
      </c>
      <c r="G41" s="30">
        <v>0</v>
      </c>
      <c r="H41" s="19">
        <v>0</v>
      </c>
      <c r="I41" s="10"/>
      <c r="J41" s="17">
        <f>+I41-H41</f>
        <v>0</v>
      </c>
      <c r="K41" s="10">
        <v>0</v>
      </c>
      <c r="L41" s="8">
        <v>0</v>
      </c>
      <c r="M41" s="8">
        <v>0</v>
      </c>
    </row>
    <row r="42" spans="2:13" ht="12.75">
      <c r="B42" t="s">
        <v>14</v>
      </c>
      <c r="F42" s="19">
        <v>100</v>
      </c>
      <c r="G42" s="30">
        <v>100</v>
      </c>
      <c r="H42" s="19">
        <v>100</v>
      </c>
      <c r="I42" s="10">
        <v>300</v>
      </c>
      <c r="J42" s="17">
        <f>+I42-H42</f>
        <v>200</v>
      </c>
      <c r="K42" s="10">
        <v>192</v>
      </c>
      <c r="L42" s="8">
        <v>122</v>
      </c>
      <c r="M42" s="8">
        <v>57</v>
      </c>
    </row>
    <row r="43" spans="2:11" ht="12.75">
      <c r="B43" s="34" t="s">
        <v>133</v>
      </c>
      <c r="F43" s="19"/>
      <c r="G43" s="30"/>
      <c r="H43" s="19"/>
      <c r="I43" s="10"/>
      <c r="J43" s="17"/>
      <c r="K43" s="10"/>
    </row>
    <row r="44" spans="3:13" ht="12.75">
      <c r="C44" t="s">
        <v>125</v>
      </c>
      <c r="F44" s="19">
        <v>0</v>
      </c>
      <c r="G44" s="30">
        <v>0</v>
      </c>
      <c r="H44" s="19">
        <v>0</v>
      </c>
      <c r="I44" s="10">
        <v>0</v>
      </c>
      <c r="J44" s="17">
        <f>+I44-H44</f>
        <v>0</v>
      </c>
      <c r="K44" s="10">
        <v>0</v>
      </c>
      <c r="L44" s="8">
        <v>0</v>
      </c>
      <c r="M44" s="8">
        <v>0</v>
      </c>
    </row>
    <row r="45" spans="6:13" ht="12.75">
      <c r="F45" s="20"/>
      <c r="G45" s="38"/>
      <c r="H45" s="20"/>
      <c r="I45" s="9"/>
      <c r="J45" s="20"/>
      <c r="K45" s="9"/>
      <c r="L45" s="9"/>
      <c r="M45" s="9"/>
    </row>
    <row r="46" spans="1:13" ht="12.75">
      <c r="A46" t="s">
        <v>92</v>
      </c>
      <c r="F46" s="20">
        <f aca="true" t="shared" si="4" ref="F46:M46">SUM(F40:F45)</f>
        <v>100</v>
      </c>
      <c r="G46" s="38">
        <f t="shared" si="4"/>
        <v>100</v>
      </c>
      <c r="H46" s="20">
        <f t="shared" si="4"/>
        <v>100</v>
      </c>
      <c r="I46" s="9">
        <f t="shared" si="4"/>
        <v>300</v>
      </c>
      <c r="J46" s="20">
        <f t="shared" si="4"/>
        <v>200</v>
      </c>
      <c r="K46" s="9">
        <f t="shared" si="4"/>
        <v>192</v>
      </c>
      <c r="L46" s="9">
        <f t="shared" si="4"/>
        <v>122</v>
      </c>
      <c r="M46" s="9">
        <f t="shared" si="4"/>
        <v>57</v>
      </c>
    </row>
    <row r="47" spans="6:13" ht="12.75">
      <c r="F47" s="19"/>
      <c r="G47" s="30"/>
      <c r="H47" s="19"/>
      <c r="I47" s="10"/>
      <c r="J47" s="19"/>
      <c r="K47" s="10"/>
      <c r="L47" s="10"/>
      <c r="M47" s="10"/>
    </row>
    <row r="48" spans="1:13" ht="13.5" thickBot="1">
      <c r="A48" t="s">
        <v>81</v>
      </c>
      <c r="F48" s="19">
        <f aca="true" t="shared" si="5" ref="F48:M48">+F37+F46</f>
        <v>-0.3499999999985448</v>
      </c>
      <c r="G48" s="30">
        <f t="shared" si="5"/>
        <v>0</v>
      </c>
      <c r="H48" s="19">
        <f t="shared" si="5"/>
        <v>100</v>
      </c>
      <c r="I48" s="30">
        <f t="shared" si="5"/>
        <v>4060</v>
      </c>
      <c r="J48" s="19">
        <f t="shared" si="5"/>
        <v>9524.2</v>
      </c>
      <c r="K48" s="61">
        <f t="shared" si="5"/>
        <v>9793.199999999997</v>
      </c>
      <c r="L48" s="60">
        <f t="shared" si="5"/>
        <v>5090</v>
      </c>
      <c r="M48" s="60">
        <f t="shared" si="5"/>
        <v>2349</v>
      </c>
    </row>
    <row r="49" spans="6:10" ht="13.5" thickTop="1">
      <c r="F49" s="17"/>
      <c r="G49" s="31"/>
      <c r="H49" s="17"/>
      <c r="J49" s="17"/>
    </row>
    <row r="50" spans="1:10" ht="12.75">
      <c r="A50" t="s">
        <v>116</v>
      </c>
      <c r="F50" s="17"/>
      <c r="G50" s="31"/>
      <c r="H50" s="17"/>
      <c r="J50" s="17"/>
    </row>
    <row r="51" spans="2:10" ht="12.75">
      <c r="B51" t="s">
        <v>115</v>
      </c>
      <c r="F51" s="50"/>
      <c r="G51" s="38">
        <v>-100</v>
      </c>
      <c r="H51" s="20">
        <v>-4060</v>
      </c>
      <c r="I51" s="9"/>
      <c r="J51" s="20"/>
    </row>
    <row r="52" spans="6:10" ht="12.75">
      <c r="F52" s="17"/>
      <c r="G52" s="31"/>
      <c r="H52" s="17"/>
      <c r="J52" s="17"/>
    </row>
    <row r="53" spans="1:10" ht="13.5" thickBot="1">
      <c r="A53" t="s">
        <v>117</v>
      </c>
      <c r="F53" s="21">
        <f>SUM(F48:F51)</f>
        <v>-0.3499999999985448</v>
      </c>
      <c r="G53" s="43">
        <f>SUM(G48:G51)</f>
        <v>-100</v>
      </c>
      <c r="H53" s="21">
        <f>SUM(H48:H51)</f>
        <v>-3960</v>
      </c>
      <c r="I53" s="12">
        <f>SUM(I48:I51)</f>
        <v>4060</v>
      </c>
      <c r="J53" s="21">
        <f>SUM(J48:J51)</f>
        <v>9524.2</v>
      </c>
    </row>
    <row r="54" spans="6:8" ht="13.5" thickTop="1">
      <c r="F54" s="17"/>
      <c r="G54" s="31"/>
      <c r="H54" s="31"/>
    </row>
  </sheetData>
  <sheetProtection/>
  <mergeCells count="1">
    <mergeCell ref="K4:M4"/>
  </mergeCells>
  <printOptions/>
  <pageMargins left="0.75" right="0.75" top="1" bottom="1" header="0.5" footer="0.5"/>
  <pageSetup fitToHeight="1" fitToWidth="1" horizontalDpi="600" verticalDpi="600" orientation="portrait" scale="68" r:id="rId1"/>
  <headerFooter alignWithMargins="0">
    <oddHeader>&amp;C&amp;"Arial,Bold"&amp;K06-049CITY OF ELK RIVER
BUDGET WORKSHEET - SEWER FUND
FYE 9/30/19
&amp;"Arial,Regular"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5"/>
  <sheetViews>
    <sheetView tabSelected="1" view="pageLayout" workbookViewId="0" topLeftCell="A10">
      <selection activeCell="F21" sqref="F21:F22"/>
    </sheetView>
  </sheetViews>
  <sheetFormatPr defaultColWidth="9.140625" defaultRowHeight="12.75"/>
  <cols>
    <col min="1" max="4" width="2.140625" style="0" customWidth="1"/>
    <col min="5" max="5" width="30.8515625" style="0" customWidth="1"/>
    <col min="6" max="16" width="11.7109375" style="8" customWidth="1"/>
  </cols>
  <sheetData>
    <row r="3" spans="6:12" ht="12.75">
      <c r="F3" s="4" t="s">
        <v>61</v>
      </c>
      <c r="G3" s="4"/>
      <c r="J3" s="4" t="s">
        <v>142</v>
      </c>
      <c r="K3" s="4"/>
      <c r="L3" s="4"/>
    </row>
    <row r="4" spans="6:13" ht="12.75">
      <c r="F4" s="4" t="s">
        <v>62</v>
      </c>
      <c r="G4" s="4" t="s">
        <v>62</v>
      </c>
      <c r="H4" s="4" t="s">
        <v>62</v>
      </c>
      <c r="I4" s="4" t="s">
        <v>62</v>
      </c>
      <c r="J4" s="4" t="s">
        <v>143</v>
      </c>
      <c r="K4" s="79" t="s">
        <v>72</v>
      </c>
      <c r="L4" s="79"/>
      <c r="M4" s="79"/>
    </row>
    <row r="5" spans="6:13" ht="12.75">
      <c r="F5" s="2" t="s">
        <v>187</v>
      </c>
      <c r="G5" s="2" t="s">
        <v>170</v>
      </c>
      <c r="H5" s="2" t="s">
        <v>162</v>
      </c>
      <c r="I5" s="2" t="s">
        <v>161</v>
      </c>
      <c r="J5" s="39" t="s">
        <v>144</v>
      </c>
      <c r="K5" s="2" t="s">
        <v>162</v>
      </c>
      <c r="L5" s="2" t="s">
        <v>161</v>
      </c>
      <c r="M5" s="2" t="s">
        <v>156</v>
      </c>
    </row>
    <row r="6" spans="1:10" ht="12.75">
      <c r="A6" t="s">
        <v>78</v>
      </c>
      <c r="F6" s="17"/>
      <c r="G6" s="17"/>
      <c r="H6" s="17"/>
      <c r="J6" s="17"/>
    </row>
    <row r="7" spans="1:13" ht="12.75">
      <c r="A7" s="64"/>
      <c r="B7" s="34" t="s">
        <v>203</v>
      </c>
      <c r="F7" s="22">
        <v>34593.3</v>
      </c>
      <c r="G7" s="22">
        <v>33915</v>
      </c>
      <c r="H7" s="33">
        <v>33250</v>
      </c>
      <c r="I7" s="22">
        <v>33250</v>
      </c>
      <c r="J7" s="22">
        <f>+K7-H7</f>
        <v>4370.5899999999965</v>
      </c>
      <c r="K7" s="13">
        <v>37620.59</v>
      </c>
      <c r="L7" s="13">
        <v>36436</v>
      </c>
      <c r="M7" s="13">
        <v>38141</v>
      </c>
    </row>
    <row r="8" spans="6:10" ht="12.75">
      <c r="F8" s="17"/>
      <c r="G8" s="17"/>
      <c r="H8" s="31"/>
      <c r="I8" s="17"/>
      <c r="J8" s="17"/>
    </row>
    <row r="9" spans="1:13" ht="12.75">
      <c r="A9" t="s">
        <v>79</v>
      </c>
      <c r="F9" s="18">
        <f aca="true" t="shared" si="0" ref="F9:K9">SUM(F7:F8)</f>
        <v>34593.3</v>
      </c>
      <c r="G9" s="18">
        <f>SUM(G7:G8)</f>
        <v>33915</v>
      </c>
      <c r="H9" s="42">
        <f>SUM(H7:H8)</f>
        <v>33250</v>
      </c>
      <c r="I9" s="18">
        <f>SUM(I7:I8)</f>
        <v>33250</v>
      </c>
      <c r="J9" s="18">
        <f t="shared" si="0"/>
        <v>4370.5899999999965</v>
      </c>
      <c r="K9" s="11">
        <f t="shared" si="0"/>
        <v>37620.59</v>
      </c>
      <c r="L9" s="11">
        <f>SUM(L7:L8)</f>
        <v>36436</v>
      </c>
      <c r="M9" s="11">
        <f>SUM(M7:M8)</f>
        <v>38141</v>
      </c>
    </row>
    <row r="10" spans="6:10" ht="12.75">
      <c r="F10" s="17"/>
      <c r="G10" s="17"/>
      <c r="H10" s="31"/>
      <c r="I10" s="17"/>
      <c r="J10" s="17"/>
    </row>
    <row r="11" spans="1:10" ht="12.75">
      <c r="A11" t="s">
        <v>74</v>
      </c>
      <c r="F11" s="17"/>
      <c r="G11" s="17"/>
      <c r="H11" s="31"/>
      <c r="I11" s="17"/>
      <c r="J11" s="17"/>
    </row>
    <row r="12" spans="1:13" ht="12.75">
      <c r="A12" s="64"/>
      <c r="B12" s="34" t="s">
        <v>84</v>
      </c>
      <c r="F12" s="17">
        <v>16484</v>
      </c>
      <c r="G12" s="17">
        <v>18206</v>
      </c>
      <c r="H12" s="31">
        <v>12012</v>
      </c>
      <c r="I12" s="17">
        <v>2672</v>
      </c>
      <c r="J12" s="17">
        <f>+K12-H12</f>
        <v>5873</v>
      </c>
      <c r="K12" s="8">
        <v>17885</v>
      </c>
      <c r="L12" s="8">
        <v>3086</v>
      </c>
      <c r="M12" s="8">
        <v>0</v>
      </c>
    </row>
    <row r="13" spans="2:13" ht="12.75">
      <c r="B13" s="34" t="s">
        <v>182</v>
      </c>
      <c r="F13" s="17">
        <v>2309</v>
      </c>
      <c r="G13" s="17">
        <v>500</v>
      </c>
      <c r="H13" s="31">
        <v>500</v>
      </c>
      <c r="I13" s="17">
        <v>500</v>
      </c>
      <c r="J13" s="17">
        <f>+K13-H13</f>
        <v>92</v>
      </c>
      <c r="K13" s="8">
        <v>592</v>
      </c>
      <c r="L13" s="8">
        <v>0</v>
      </c>
      <c r="M13" s="8">
        <v>0</v>
      </c>
    </row>
    <row r="14" spans="2:13" ht="12.75">
      <c r="B14" t="s">
        <v>75</v>
      </c>
      <c r="F14" s="17">
        <v>15500</v>
      </c>
      <c r="G14" s="17">
        <v>15000</v>
      </c>
      <c r="H14" s="31">
        <v>15000</v>
      </c>
      <c r="I14" s="17">
        <v>16000</v>
      </c>
      <c r="J14" s="17">
        <f>+K14-H14</f>
        <v>-2400</v>
      </c>
      <c r="K14" s="8">
        <v>12600</v>
      </c>
      <c r="L14" s="8">
        <v>12600</v>
      </c>
      <c r="M14" s="8">
        <v>12600</v>
      </c>
    </row>
    <row r="15" spans="2:13" ht="12.75">
      <c r="B15" t="s">
        <v>65</v>
      </c>
      <c r="F15" s="17">
        <v>300</v>
      </c>
      <c r="G15" s="17">
        <v>209</v>
      </c>
      <c r="H15" s="31">
        <v>204</v>
      </c>
      <c r="I15" s="17">
        <v>300</v>
      </c>
      <c r="J15" s="17">
        <f>+K15-H15</f>
        <v>-17</v>
      </c>
      <c r="K15" s="8">
        <v>187</v>
      </c>
      <c r="L15" s="8">
        <v>221</v>
      </c>
      <c r="M15" s="8">
        <v>204</v>
      </c>
    </row>
    <row r="16" spans="6:10" ht="12.75">
      <c r="F16" s="17"/>
      <c r="G16" s="17"/>
      <c r="H16" s="31"/>
      <c r="I16" s="17"/>
      <c r="J16" s="17"/>
    </row>
    <row r="17" spans="1:13" ht="12.75">
      <c r="A17" t="s">
        <v>76</v>
      </c>
      <c r="F17" s="18">
        <f aca="true" t="shared" si="1" ref="F17:L17">SUM(F12:F16)</f>
        <v>34593</v>
      </c>
      <c r="G17" s="18">
        <f t="shared" si="1"/>
        <v>33915</v>
      </c>
      <c r="H17" s="42">
        <f t="shared" si="1"/>
        <v>27716</v>
      </c>
      <c r="I17" s="18">
        <f t="shared" si="1"/>
        <v>19472</v>
      </c>
      <c r="J17" s="18">
        <f t="shared" si="1"/>
        <v>3548</v>
      </c>
      <c r="K17" s="11">
        <f t="shared" si="1"/>
        <v>31264</v>
      </c>
      <c r="L17" s="11">
        <f t="shared" si="1"/>
        <v>15907</v>
      </c>
      <c r="M17" s="11">
        <f>SUM(M13:M16)</f>
        <v>12804</v>
      </c>
    </row>
    <row r="18" spans="6:10" ht="12.75">
      <c r="F18" s="17"/>
      <c r="G18" s="17"/>
      <c r="H18" s="31"/>
      <c r="I18" s="17"/>
      <c r="J18" s="17"/>
    </row>
    <row r="19" spans="1:13" ht="12.75">
      <c r="A19" t="s">
        <v>77</v>
      </c>
      <c r="F19" s="20">
        <f aca="true" t="shared" si="2" ref="F19:K19">+F9-F17</f>
        <v>0.3000000000029104</v>
      </c>
      <c r="G19" s="20">
        <f>+G9-G17</f>
        <v>0</v>
      </c>
      <c r="H19" s="38">
        <f>+H9-H17</f>
        <v>5534</v>
      </c>
      <c r="I19" s="20">
        <f>+I9-I17</f>
        <v>13778</v>
      </c>
      <c r="J19" s="20">
        <f t="shared" si="2"/>
        <v>822.5899999999965</v>
      </c>
      <c r="K19" s="9">
        <f t="shared" si="2"/>
        <v>6356.5899999999965</v>
      </c>
      <c r="L19" s="9">
        <f>+L9-L17</f>
        <v>20529</v>
      </c>
      <c r="M19" s="9">
        <f>+M9-M17</f>
        <v>25337</v>
      </c>
    </row>
    <row r="20" spans="6:13" ht="12.75">
      <c r="F20" s="19"/>
      <c r="G20" s="19"/>
      <c r="H20" s="30"/>
      <c r="I20" s="30"/>
      <c r="J20" s="10"/>
      <c r="K20" s="10"/>
      <c r="L20" s="10"/>
      <c r="M20" s="10"/>
    </row>
    <row r="21" spans="1:13" ht="12.75">
      <c r="A21" t="s">
        <v>91</v>
      </c>
      <c r="F21" s="19"/>
      <c r="G21" s="19"/>
      <c r="H21" s="30"/>
      <c r="I21" s="30"/>
      <c r="J21" s="10"/>
      <c r="K21" s="10"/>
      <c r="L21" s="10"/>
      <c r="M21" s="10"/>
    </row>
    <row r="22" spans="2:13" ht="12.75">
      <c r="B22" t="s">
        <v>80</v>
      </c>
      <c r="F22" s="19"/>
      <c r="G22" s="19"/>
      <c r="H22" s="30"/>
      <c r="I22" s="30"/>
      <c r="J22" s="10"/>
      <c r="K22" s="10"/>
      <c r="L22" s="10"/>
      <c r="M22" s="10"/>
    </row>
    <row r="23" spans="3:13" ht="12.75">
      <c r="C23" s="28" t="s">
        <v>113</v>
      </c>
      <c r="F23" s="19">
        <v>0</v>
      </c>
      <c r="G23" s="19">
        <v>0</v>
      </c>
      <c r="H23" s="30">
        <v>0</v>
      </c>
      <c r="I23" s="30">
        <v>0</v>
      </c>
      <c r="J23" s="8">
        <f>+I23-H23</f>
        <v>0</v>
      </c>
      <c r="K23" s="10">
        <v>0</v>
      </c>
      <c r="L23" s="10">
        <v>0</v>
      </c>
      <c r="M23" s="8">
        <v>0</v>
      </c>
    </row>
    <row r="24" spans="3:13" ht="12.75">
      <c r="C24" s="28" t="s">
        <v>114</v>
      </c>
      <c r="F24" s="20">
        <v>0</v>
      </c>
      <c r="G24" s="20">
        <v>0</v>
      </c>
      <c r="H24" s="38">
        <v>0</v>
      </c>
      <c r="I24" s="38"/>
      <c r="J24" s="9">
        <f>+I24-H24</f>
        <v>0</v>
      </c>
      <c r="K24" s="9">
        <v>0</v>
      </c>
      <c r="L24" s="9">
        <v>0</v>
      </c>
      <c r="M24" s="9">
        <v>0</v>
      </c>
    </row>
    <row r="25" spans="3:13" ht="12.75">
      <c r="C25" s="28"/>
      <c r="F25" s="19"/>
      <c r="G25" s="19"/>
      <c r="H25" s="30"/>
      <c r="I25" s="30"/>
      <c r="J25" s="10"/>
      <c r="K25" s="10"/>
      <c r="L25" s="10"/>
      <c r="M25" s="10"/>
    </row>
    <row r="26" spans="1:13" ht="12.75">
      <c r="A26" t="s">
        <v>92</v>
      </c>
      <c r="C26" s="28"/>
      <c r="F26" s="20">
        <f aca="true" t="shared" si="3" ref="F26:K26">SUM(F23:F24)</f>
        <v>0</v>
      </c>
      <c r="G26" s="20">
        <f>SUM(G23:G24)</f>
        <v>0</v>
      </c>
      <c r="H26" s="38">
        <f>SUM(H23:H24)</f>
        <v>0</v>
      </c>
      <c r="I26" s="38">
        <f>SUM(I23:I24)</f>
        <v>0</v>
      </c>
      <c r="J26" s="38">
        <f t="shared" si="3"/>
        <v>0</v>
      </c>
      <c r="K26" s="38">
        <f t="shared" si="3"/>
        <v>0</v>
      </c>
      <c r="L26" s="38">
        <f>SUM(L23:L24)</f>
        <v>0</v>
      </c>
      <c r="M26" s="38">
        <f>SUM(M23:M24)</f>
        <v>0</v>
      </c>
    </row>
    <row r="27" spans="3:13" ht="12.75">
      <c r="C27" s="28"/>
      <c r="F27" s="19"/>
      <c r="G27" s="30"/>
      <c r="H27" s="30"/>
      <c r="I27" s="30"/>
      <c r="J27" s="10"/>
      <c r="K27" s="10"/>
      <c r="L27" s="10"/>
      <c r="M27" s="10"/>
    </row>
    <row r="28" spans="6:13" ht="12.75">
      <c r="F28" s="19"/>
      <c r="G28" s="19"/>
      <c r="H28" s="30"/>
      <c r="I28" s="30"/>
      <c r="J28" s="10"/>
      <c r="K28" s="10"/>
      <c r="L28" s="10"/>
      <c r="M28" s="10"/>
    </row>
    <row r="29" spans="1:13" ht="13.5" thickBot="1">
      <c r="A29" t="s">
        <v>81</v>
      </c>
      <c r="F29" s="19">
        <f aca="true" t="shared" si="4" ref="F29:K29">+F19+F26</f>
        <v>0.3000000000029104</v>
      </c>
      <c r="G29" s="47">
        <f t="shared" si="4"/>
        <v>0</v>
      </c>
      <c r="H29" s="43">
        <f t="shared" si="4"/>
        <v>5534</v>
      </c>
      <c r="I29" s="43">
        <f>+I19+I26</f>
        <v>13778</v>
      </c>
      <c r="J29" s="12">
        <f t="shared" si="4"/>
        <v>822.5899999999965</v>
      </c>
      <c r="K29" s="60">
        <f t="shared" si="4"/>
        <v>6356.5899999999965</v>
      </c>
      <c r="L29" s="60">
        <f>+L19+L26</f>
        <v>20529</v>
      </c>
      <c r="M29" s="60">
        <f>+M19+M26</f>
        <v>25337</v>
      </c>
    </row>
    <row r="30" spans="6:8" ht="13.5" thickTop="1">
      <c r="F30" s="17"/>
      <c r="G30" s="17"/>
      <c r="H30" s="17"/>
    </row>
    <row r="31" spans="1:6" ht="12.75">
      <c r="A31" t="s">
        <v>116</v>
      </c>
      <c r="F31" s="17"/>
    </row>
    <row r="32" spans="2:7" ht="12.75">
      <c r="B32" t="s">
        <v>150</v>
      </c>
      <c r="F32" s="50"/>
      <c r="G32" s="9">
        <v>-3000</v>
      </c>
    </row>
    <row r="33" ht="12.75">
      <c r="F33" s="17"/>
    </row>
    <row r="34" spans="1:7" ht="13.5" thickBot="1">
      <c r="A34" t="s">
        <v>117</v>
      </c>
      <c r="F34" s="21">
        <f>SUM(F29:F32)</f>
        <v>0.3000000000029104</v>
      </c>
      <c r="G34" s="43">
        <f>SUM(G29:G32)</f>
        <v>-3000</v>
      </c>
    </row>
    <row r="35" ht="13.5" thickTop="1">
      <c r="F35" s="17"/>
    </row>
  </sheetData>
  <sheetProtection/>
  <mergeCells count="1">
    <mergeCell ref="K4:M4"/>
  </mergeCells>
  <printOptions/>
  <pageMargins left="0.75" right="0.75" top="1" bottom="1" header="0.5" footer="0.5"/>
  <pageSetup fitToHeight="1" fitToWidth="1" horizontalDpi="600" verticalDpi="600" orientation="portrait" scale="68" r:id="rId1"/>
  <headerFooter alignWithMargins="0">
    <oddHeader>&amp;C&amp;"Arial,Bold"&amp;K09-049CITY OF ELK RIVER
BUDGET WORKSHEET - GARBAGE FUND
FYE 9/30/19
&amp;"Arial,Regular"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6"/>
  <sheetViews>
    <sheetView view="pageLayout" workbookViewId="0" topLeftCell="A34">
      <selection activeCell="E41" sqref="E41"/>
    </sheetView>
  </sheetViews>
  <sheetFormatPr defaultColWidth="9.140625" defaultRowHeight="12.75"/>
  <cols>
    <col min="1" max="3" width="2.140625" style="0" customWidth="1"/>
    <col min="4" max="4" width="22.8515625" style="0" customWidth="1"/>
    <col min="5" max="8" width="10.7109375" style="0" customWidth="1"/>
    <col min="9" max="15" width="10.7109375" style="8" customWidth="1"/>
    <col min="16" max="16" width="10.7109375" style="15" customWidth="1"/>
    <col min="17" max="17" width="10.28125" style="0" bestFit="1" customWidth="1"/>
    <col min="19" max="19" width="11.28125" style="0" bestFit="1" customWidth="1"/>
  </cols>
  <sheetData>
    <row r="2" spans="6:15" ht="12.75">
      <c r="F2" s="34"/>
      <c r="G2" s="34"/>
      <c r="H2" s="45" t="s">
        <v>142</v>
      </c>
      <c r="I2" s="79" t="s">
        <v>188</v>
      </c>
      <c r="J2" s="79"/>
      <c r="K2" s="79"/>
      <c r="L2" s="79"/>
      <c r="M2" s="79"/>
      <c r="N2" s="79"/>
      <c r="O2" s="79"/>
    </row>
    <row r="3" spans="4:15" ht="12.75">
      <c r="D3" s="34" t="s">
        <v>167</v>
      </c>
      <c r="E3" s="51" t="s">
        <v>62</v>
      </c>
      <c r="F3" s="51" t="s">
        <v>62</v>
      </c>
      <c r="G3" s="51" t="s">
        <v>62</v>
      </c>
      <c r="H3" s="36" t="s">
        <v>143</v>
      </c>
      <c r="I3" s="4" t="s">
        <v>119</v>
      </c>
      <c r="J3" s="17"/>
      <c r="K3" s="17"/>
      <c r="L3" s="4" t="s">
        <v>16</v>
      </c>
      <c r="M3" s="4"/>
      <c r="N3" s="4" t="s">
        <v>110</v>
      </c>
      <c r="O3" s="4" t="s">
        <v>112</v>
      </c>
    </row>
    <row r="4" spans="5:15" ht="12.75">
      <c r="E4" s="52">
        <v>43373</v>
      </c>
      <c r="F4" s="52">
        <v>43008</v>
      </c>
      <c r="G4" s="52">
        <v>42643</v>
      </c>
      <c r="H4" s="37" t="s">
        <v>144</v>
      </c>
      <c r="I4" s="39" t="s">
        <v>41</v>
      </c>
      <c r="J4" s="39" t="s">
        <v>29</v>
      </c>
      <c r="K4" s="39" t="s">
        <v>30</v>
      </c>
      <c r="L4" s="39" t="s">
        <v>95</v>
      </c>
      <c r="M4" s="39" t="s">
        <v>122</v>
      </c>
      <c r="N4" s="39" t="s">
        <v>95</v>
      </c>
      <c r="O4" s="39" t="s">
        <v>111</v>
      </c>
    </row>
    <row r="5" ht="12.75">
      <c r="A5" t="s">
        <v>120</v>
      </c>
    </row>
    <row r="6" spans="2:15" ht="12.75">
      <c r="B6" t="s">
        <v>121</v>
      </c>
      <c r="E6" s="7">
        <f>+O6</f>
        <v>2583.6000000000004</v>
      </c>
      <c r="F6" s="7">
        <v>2584</v>
      </c>
      <c r="G6" s="7">
        <v>2584</v>
      </c>
      <c r="H6" s="7">
        <f>+G6-F6</f>
        <v>0</v>
      </c>
      <c r="I6" s="22">
        <v>2400</v>
      </c>
      <c r="J6" s="22">
        <f>+I6*0.062</f>
        <v>148.8</v>
      </c>
      <c r="K6" s="22">
        <f>+I6*0.0145</f>
        <v>34.800000000000004</v>
      </c>
      <c r="L6" s="22">
        <v>0</v>
      </c>
      <c r="M6" s="22">
        <v>0</v>
      </c>
      <c r="N6" s="22">
        <v>0</v>
      </c>
      <c r="O6" s="22">
        <f aca="true" t="shared" si="0" ref="O6:O17">SUM(I6:N6)</f>
        <v>2583.6000000000004</v>
      </c>
    </row>
    <row r="7" spans="2:15" ht="12.75">
      <c r="B7" t="s">
        <v>25</v>
      </c>
      <c r="E7" s="1">
        <f>+O7</f>
        <v>1293</v>
      </c>
      <c r="F7" s="1">
        <v>1293</v>
      </c>
      <c r="G7" s="1">
        <v>1293</v>
      </c>
      <c r="H7" s="1">
        <f>+G7-F7</f>
        <v>0</v>
      </c>
      <c r="I7" s="17">
        <v>1200</v>
      </c>
      <c r="J7" s="17">
        <v>75</v>
      </c>
      <c r="K7" s="17">
        <v>18</v>
      </c>
      <c r="L7" s="17">
        <v>0</v>
      </c>
      <c r="M7" s="17">
        <v>0</v>
      </c>
      <c r="N7" s="17">
        <v>0</v>
      </c>
      <c r="O7" s="17">
        <f t="shared" si="0"/>
        <v>1293</v>
      </c>
    </row>
    <row r="8" spans="2:15" ht="12.75">
      <c r="B8" s="34" t="s">
        <v>192</v>
      </c>
      <c r="E8" s="1">
        <v>7393</v>
      </c>
      <c r="F8" s="1">
        <v>14787</v>
      </c>
      <c r="G8" s="31">
        <v>17364</v>
      </c>
      <c r="H8" s="1">
        <f aca="true" t="shared" si="1" ref="H8:H18">+G8-F8</f>
        <v>2577</v>
      </c>
      <c r="I8" s="17">
        <v>4552.6</v>
      </c>
      <c r="J8" s="17">
        <f>+I8*0.062</f>
        <v>282.26120000000003</v>
      </c>
      <c r="K8" s="17">
        <f>+I8*0.0145</f>
        <v>66.01270000000001</v>
      </c>
      <c r="L8" s="17">
        <v>0</v>
      </c>
      <c r="M8" s="17">
        <v>0</v>
      </c>
      <c r="N8" s="17">
        <v>0</v>
      </c>
      <c r="O8" s="17">
        <f t="shared" si="0"/>
        <v>4900.8739000000005</v>
      </c>
    </row>
    <row r="9" spans="2:17" ht="12.75">
      <c r="B9" s="34" t="s">
        <v>191</v>
      </c>
      <c r="E9" s="1">
        <v>24630</v>
      </c>
      <c r="F9" s="1">
        <v>38774</v>
      </c>
      <c r="G9" s="1">
        <v>17608</v>
      </c>
      <c r="H9" s="1">
        <f t="shared" si="1"/>
        <v>-21166</v>
      </c>
      <c r="I9" s="17">
        <v>0</v>
      </c>
      <c r="J9" s="17">
        <f>+I9*0.062</f>
        <v>0</v>
      </c>
      <c r="K9" s="17">
        <f>+I9*0.0145</f>
        <v>0</v>
      </c>
      <c r="L9" s="17">
        <v>0</v>
      </c>
      <c r="M9" s="17">
        <v>0</v>
      </c>
      <c r="N9" s="17">
        <v>0</v>
      </c>
      <c r="O9" s="17">
        <f t="shared" si="0"/>
        <v>0</v>
      </c>
      <c r="Q9" s="25"/>
    </row>
    <row r="10" spans="2:17" ht="12.75">
      <c r="B10" s="28" t="s">
        <v>126</v>
      </c>
      <c r="E10" s="27">
        <v>3219</v>
      </c>
      <c r="F10" s="27">
        <v>13241</v>
      </c>
      <c r="G10" s="1">
        <v>3034</v>
      </c>
      <c r="H10" s="1">
        <f t="shared" si="1"/>
        <v>-10207</v>
      </c>
      <c r="I10" s="17">
        <v>0</v>
      </c>
      <c r="J10" s="17">
        <f>+I10*0.062</f>
        <v>0</v>
      </c>
      <c r="K10" s="17">
        <f>+I10*0.0145</f>
        <v>0</v>
      </c>
      <c r="L10" s="17">
        <v>0</v>
      </c>
      <c r="M10" s="17">
        <v>0</v>
      </c>
      <c r="N10" s="17">
        <v>0</v>
      </c>
      <c r="O10" s="17">
        <f t="shared" si="0"/>
        <v>0</v>
      </c>
      <c r="Q10" s="25"/>
    </row>
    <row r="11" spans="2:17" ht="12.75">
      <c r="B11" s="34" t="s">
        <v>176</v>
      </c>
      <c r="E11" s="27">
        <v>431</v>
      </c>
      <c r="F11" s="27"/>
      <c r="G11" s="1"/>
      <c r="H11" s="1"/>
      <c r="I11" s="17">
        <v>400</v>
      </c>
      <c r="J11" s="17">
        <f>+I11*0.062</f>
        <v>24.8</v>
      </c>
      <c r="K11" s="17">
        <f>+I11*0.0145</f>
        <v>5.800000000000001</v>
      </c>
      <c r="L11" s="17"/>
      <c r="M11" s="17"/>
      <c r="N11" s="17"/>
      <c r="O11" s="17">
        <f>SUM(I11:N11)</f>
        <v>430.6</v>
      </c>
      <c r="Q11" s="25"/>
    </row>
    <row r="12" spans="2:17" ht="12.75">
      <c r="B12" s="34" t="s">
        <v>193</v>
      </c>
      <c r="E12" s="1">
        <v>12735</v>
      </c>
      <c r="F12" s="1"/>
      <c r="G12" s="1">
        <v>5617</v>
      </c>
      <c r="H12" s="1">
        <f t="shared" si="1"/>
        <v>5617</v>
      </c>
      <c r="I12" s="17">
        <v>29065</v>
      </c>
      <c r="J12" s="17">
        <f>+I12*0.062</f>
        <v>1802.03</v>
      </c>
      <c r="K12" s="17">
        <f>+I12*0.0145</f>
        <v>421.4425</v>
      </c>
      <c r="L12" s="17">
        <v>0</v>
      </c>
      <c r="M12" s="17">
        <v>0</v>
      </c>
      <c r="N12" s="17">
        <v>0</v>
      </c>
      <c r="O12" s="17">
        <f t="shared" si="0"/>
        <v>31288.4725</v>
      </c>
      <c r="Q12" s="25"/>
    </row>
    <row r="13" spans="2:19" ht="12.75">
      <c r="B13" t="s">
        <v>51</v>
      </c>
      <c r="E13" s="1">
        <v>1500</v>
      </c>
      <c r="F13" s="1">
        <v>1500</v>
      </c>
      <c r="G13" s="1">
        <v>1100</v>
      </c>
      <c r="H13" s="1">
        <f t="shared" si="1"/>
        <v>-400</v>
      </c>
      <c r="I13" s="17">
        <v>0</v>
      </c>
      <c r="J13" s="17">
        <v>0</v>
      </c>
      <c r="K13" s="17">
        <v>0</v>
      </c>
      <c r="L13" s="17">
        <v>1500</v>
      </c>
      <c r="M13" s="17">
        <v>0</v>
      </c>
      <c r="N13" s="17">
        <v>0</v>
      </c>
      <c r="O13" s="17">
        <f>SUM(I13:N13)</f>
        <v>1500</v>
      </c>
      <c r="S13" s="15"/>
    </row>
    <row r="14" spans="2:17" ht="12.75">
      <c r="B14" t="s">
        <v>123</v>
      </c>
      <c r="E14" s="1"/>
      <c r="F14" s="1"/>
      <c r="G14" s="1"/>
      <c r="H14" s="1"/>
      <c r="I14" s="17"/>
      <c r="J14" s="17"/>
      <c r="K14" s="17"/>
      <c r="L14" s="17"/>
      <c r="M14" s="17"/>
      <c r="N14" s="17"/>
      <c r="O14" s="17"/>
      <c r="Q14" s="25"/>
    </row>
    <row r="15" spans="3:17" ht="12.75">
      <c r="C15" t="s">
        <v>29</v>
      </c>
      <c r="E15" s="1">
        <f>+O15</f>
        <v>0</v>
      </c>
      <c r="F15" s="1">
        <v>0</v>
      </c>
      <c r="G15" s="1">
        <v>0</v>
      </c>
      <c r="H15" s="1">
        <f t="shared" si="1"/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 t="shared" si="0"/>
        <v>0</v>
      </c>
      <c r="Q15" s="25"/>
    </row>
    <row r="16" spans="3:19" ht="12.75">
      <c r="C16" t="s">
        <v>30</v>
      </c>
      <c r="E16" s="1">
        <f>+O16</f>
        <v>0</v>
      </c>
      <c r="F16" s="1">
        <v>0</v>
      </c>
      <c r="G16" s="1">
        <v>0</v>
      </c>
      <c r="H16" s="1">
        <f t="shared" si="1"/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0"/>
        <v>0</v>
      </c>
      <c r="Q16" s="25"/>
      <c r="S16" s="49"/>
    </row>
    <row r="17" spans="2:17" ht="12.75">
      <c r="B17" s="34" t="s">
        <v>124</v>
      </c>
      <c r="C17" s="34"/>
      <c r="E17" s="1">
        <v>9815</v>
      </c>
      <c r="F17" s="1">
        <v>11400</v>
      </c>
      <c r="G17" s="1">
        <v>8500</v>
      </c>
      <c r="H17" s="1">
        <f t="shared" si="1"/>
        <v>-2900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6000</v>
      </c>
      <c r="O17" s="17">
        <f t="shared" si="0"/>
        <v>6000</v>
      </c>
      <c r="Q17" s="25"/>
    </row>
    <row r="18" spans="2:17" ht="12.75">
      <c r="B18" t="s">
        <v>147</v>
      </c>
      <c r="E18" s="1">
        <v>-1</v>
      </c>
      <c r="F18" s="1">
        <v>-1</v>
      </c>
      <c r="G18" s="1">
        <v>12</v>
      </c>
      <c r="H18" s="1">
        <f t="shared" si="1"/>
        <v>13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Q18" s="25"/>
    </row>
    <row r="19" spans="5:17" ht="12.75">
      <c r="E19" s="1"/>
      <c r="F19" s="1"/>
      <c r="G19" s="1"/>
      <c r="H19" s="1"/>
      <c r="I19" s="17"/>
      <c r="J19" s="17"/>
      <c r="K19" s="17"/>
      <c r="L19" s="17"/>
      <c r="M19" s="17"/>
      <c r="N19" s="17"/>
      <c r="O19" s="17"/>
      <c r="Q19" s="25"/>
    </row>
    <row r="20" spans="3:17" ht="13.5" thickBot="1">
      <c r="C20" t="s">
        <v>111</v>
      </c>
      <c r="E20" s="32">
        <f aca="true" t="shared" si="2" ref="E20:O20">SUM(E6:E19)</f>
        <v>63598.6</v>
      </c>
      <c r="F20" s="32">
        <f t="shared" si="2"/>
        <v>83578</v>
      </c>
      <c r="G20" s="32">
        <f t="shared" si="2"/>
        <v>57112</v>
      </c>
      <c r="H20" s="32">
        <f t="shared" si="2"/>
        <v>-26466</v>
      </c>
      <c r="I20" s="54">
        <f t="shared" si="2"/>
        <v>37617.6</v>
      </c>
      <c r="J20" s="54">
        <f t="shared" si="2"/>
        <v>2332.8912</v>
      </c>
      <c r="K20" s="54">
        <f t="shared" si="2"/>
        <v>546.0552</v>
      </c>
      <c r="L20" s="54">
        <f t="shared" si="2"/>
        <v>1500</v>
      </c>
      <c r="M20" s="54">
        <f t="shared" si="2"/>
        <v>0</v>
      </c>
      <c r="N20" s="54">
        <f t="shared" si="2"/>
        <v>6000</v>
      </c>
      <c r="O20" s="54">
        <f t="shared" si="2"/>
        <v>47996.5464</v>
      </c>
      <c r="Q20" s="25"/>
    </row>
    <row r="21" spans="5:17" ht="13.5" thickTop="1">
      <c r="E21" s="1"/>
      <c r="F21" s="1"/>
      <c r="G21" s="1"/>
      <c r="H21" s="1"/>
      <c r="Q21" s="26"/>
    </row>
    <row r="22" spans="5:17" ht="12.75">
      <c r="E22" s="1"/>
      <c r="F22" s="1"/>
      <c r="G22" s="1"/>
      <c r="H22" s="1"/>
      <c r="Q22" s="26"/>
    </row>
    <row r="23" spans="1:8" ht="12.75">
      <c r="A23" t="s">
        <v>118</v>
      </c>
      <c r="E23" s="1"/>
      <c r="F23" s="1"/>
      <c r="G23" s="1"/>
      <c r="H23" s="1"/>
    </row>
    <row r="24" spans="2:15" ht="12.75">
      <c r="B24" s="34" t="s">
        <v>192</v>
      </c>
      <c r="E24" s="7">
        <v>22181</v>
      </c>
      <c r="F24" s="7">
        <v>22181</v>
      </c>
      <c r="G24" s="7">
        <v>16805</v>
      </c>
      <c r="H24" s="7">
        <f aca="true" t="shared" si="3" ref="H24:H35">+G24-F24</f>
        <v>-5376</v>
      </c>
      <c r="I24" s="17">
        <v>26790.3</v>
      </c>
      <c r="J24" s="22">
        <f aca="true" t="shared" si="4" ref="J24:J29">+I24*0.062</f>
        <v>1660.9986</v>
      </c>
      <c r="K24" s="22">
        <f aca="true" t="shared" si="5" ref="K24:K29">+I24*0.0145</f>
        <v>388.45935000000003</v>
      </c>
      <c r="L24" s="22">
        <v>0</v>
      </c>
      <c r="M24" s="22">
        <v>0</v>
      </c>
      <c r="N24" s="22">
        <v>0</v>
      </c>
      <c r="O24" s="22">
        <f aca="true" t="shared" si="6" ref="O24:O30">SUM(I24:N24)</f>
        <v>28839.75795</v>
      </c>
    </row>
    <row r="25" spans="2:19" ht="12.75">
      <c r="B25" s="34" t="s">
        <v>199</v>
      </c>
      <c r="E25" s="1">
        <v>12735</v>
      </c>
      <c r="F25" s="1">
        <v>5014</v>
      </c>
      <c r="G25" s="1">
        <v>25741</v>
      </c>
      <c r="H25" s="1">
        <f t="shared" si="3"/>
        <v>20727</v>
      </c>
      <c r="I25" s="17">
        <v>0</v>
      </c>
      <c r="J25" s="17">
        <f t="shared" si="4"/>
        <v>0</v>
      </c>
      <c r="K25" s="17">
        <f t="shared" si="5"/>
        <v>0</v>
      </c>
      <c r="L25" s="17"/>
      <c r="M25" s="17">
        <v>0</v>
      </c>
      <c r="N25" s="17">
        <v>0</v>
      </c>
      <c r="O25" s="17">
        <f t="shared" si="6"/>
        <v>0</v>
      </c>
      <c r="Q25" s="15"/>
      <c r="S25" s="15"/>
    </row>
    <row r="26" spans="2:19" ht="12.75">
      <c r="B26" s="34" t="s">
        <v>200</v>
      </c>
      <c r="E26" s="1">
        <v>538</v>
      </c>
      <c r="F26" s="1"/>
      <c r="G26" s="1"/>
      <c r="H26" s="1"/>
      <c r="I26" s="17">
        <v>500</v>
      </c>
      <c r="J26" s="17">
        <v>0</v>
      </c>
      <c r="K26" s="17">
        <f t="shared" si="5"/>
        <v>7.25</v>
      </c>
      <c r="L26" s="17"/>
      <c r="M26" s="17"/>
      <c r="N26" s="17"/>
      <c r="O26" s="17">
        <f>SUM(I26:N26)</f>
        <v>507.25</v>
      </c>
      <c r="Q26" s="15"/>
      <c r="S26" s="15"/>
    </row>
    <row r="27" spans="2:19" ht="12.75">
      <c r="B27" s="28" t="s">
        <v>126</v>
      </c>
      <c r="E27" s="1">
        <v>17381</v>
      </c>
      <c r="F27" s="1"/>
      <c r="G27" s="1"/>
      <c r="H27" s="1"/>
      <c r="I27" s="17"/>
      <c r="J27" s="17">
        <f t="shared" si="4"/>
        <v>0</v>
      </c>
      <c r="K27" s="17">
        <f t="shared" si="5"/>
        <v>0</v>
      </c>
      <c r="L27" s="17"/>
      <c r="M27" s="17"/>
      <c r="N27" s="17"/>
      <c r="O27" s="17">
        <f>SUM(I27:N27)</f>
        <v>0</v>
      </c>
      <c r="Q27" s="15"/>
      <c r="S27" s="49"/>
    </row>
    <row r="28" spans="1:19" ht="12.75">
      <c r="A28" s="34" t="s">
        <v>196</v>
      </c>
      <c r="B28" s="28"/>
      <c r="E28" s="1">
        <v>11626</v>
      </c>
      <c r="F28" s="1">
        <v>10980</v>
      </c>
      <c r="G28" s="1"/>
      <c r="H28" s="1"/>
      <c r="I28" s="17">
        <v>10800</v>
      </c>
      <c r="J28" s="17">
        <f t="shared" si="4"/>
        <v>669.6</v>
      </c>
      <c r="K28" s="22">
        <f t="shared" si="5"/>
        <v>156.6</v>
      </c>
      <c r="L28" s="17"/>
      <c r="M28" s="17"/>
      <c r="N28" s="17"/>
      <c r="O28" s="22">
        <f t="shared" si="6"/>
        <v>11626.2</v>
      </c>
      <c r="Q28" s="15"/>
      <c r="S28" s="49"/>
    </row>
    <row r="29" spans="2:15" ht="12.75">
      <c r="B29" s="34" t="s">
        <v>198</v>
      </c>
      <c r="E29" s="1">
        <v>24630</v>
      </c>
      <c r="F29" s="1">
        <v>27989</v>
      </c>
      <c r="G29" s="1">
        <v>3956</v>
      </c>
      <c r="H29" s="1">
        <f t="shared" si="3"/>
        <v>-24033</v>
      </c>
      <c r="I29" s="17">
        <v>43930</v>
      </c>
      <c r="J29" s="17">
        <f t="shared" si="4"/>
        <v>2723.66</v>
      </c>
      <c r="K29" s="17">
        <f t="shared" si="5"/>
        <v>636.985</v>
      </c>
      <c r="L29" s="17">
        <v>0</v>
      </c>
      <c r="M29" s="17">
        <v>0</v>
      </c>
      <c r="N29" s="17">
        <v>0</v>
      </c>
      <c r="O29" s="17">
        <f t="shared" si="6"/>
        <v>47290.645000000004</v>
      </c>
    </row>
    <row r="30" spans="2:15" ht="12.75">
      <c r="B30" t="s">
        <v>51</v>
      </c>
      <c r="E30" s="1">
        <v>1500</v>
      </c>
      <c r="F30" s="1">
        <v>1500</v>
      </c>
      <c r="G30" s="1">
        <v>1300</v>
      </c>
      <c r="H30" s="1">
        <f>+G30-F30</f>
        <v>-200</v>
      </c>
      <c r="I30" s="17">
        <v>0</v>
      </c>
      <c r="J30" s="17">
        <v>0</v>
      </c>
      <c r="K30" s="17">
        <v>0</v>
      </c>
      <c r="L30" s="17">
        <v>1500</v>
      </c>
      <c r="M30" s="17">
        <v>0</v>
      </c>
      <c r="N30" s="17">
        <v>0</v>
      </c>
      <c r="O30" s="17">
        <f t="shared" si="6"/>
        <v>1500</v>
      </c>
    </row>
    <row r="31" spans="2:19" ht="12.75">
      <c r="B31" t="s">
        <v>123</v>
      </c>
      <c r="E31" s="1"/>
      <c r="F31" s="1"/>
      <c r="G31" s="1"/>
      <c r="H31" s="1"/>
      <c r="I31" s="17"/>
      <c r="J31" s="17"/>
      <c r="K31" s="17"/>
      <c r="L31" s="17"/>
      <c r="M31" s="17"/>
      <c r="N31" s="17"/>
      <c r="O31" s="17"/>
      <c r="S31" s="49"/>
    </row>
    <row r="32" spans="3:15" ht="12.75">
      <c r="C32" t="s">
        <v>29</v>
      </c>
      <c r="E32" s="1">
        <f>+O32</f>
        <v>0</v>
      </c>
      <c r="F32" s="1">
        <v>0</v>
      </c>
      <c r="G32" s="1"/>
      <c r="H32" s="1">
        <f t="shared" si="3"/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f>SUM(I32:N32)</f>
        <v>0</v>
      </c>
    </row>
    <row r="33" spans="3:15" ht="12.75">
      <c r="C33" t="s">
        <v>30</v>
      </c>
      <c r="E33" s="1">
        <f>+O33</f>
        <v>0</v>
      </c>
      <c r="F33" s="1">
        <v>0</v>
      </c>
      <c r="G33" s="1"/>
      <c r="H33" s="1">
        <f t="shared" si="3"/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>SUM(I33:N33)</f>
        <v>0</v>
      </c>
    </row>
    <row r="34" spans="2:17" ht="12.75">
      <c r="B34" s="34" t="s">
        <v>124</v>
      </c>
      <c r="E34" s="1">
        <v>16501</v>
      </c>
      <c r="F34" s="1">
        <v>12420</v>
      </c>
      <c r="G34" s="1">
        <v>4500</v>
      </c>
      <c r="H34" s="1">
        <f t="shared" si="3"/>
        <v>-7920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7200</v>
      </c>
      <c r="O34" s="17">
        <f>N34:N40</f>
        <v>7200</v>
      </c>
      <c r="Q34" s="25"/>
    </row>
    <row r="35" spans="2:17" ht="12.75">
      <c r="B35" t="s">
        <v>147</v>
      </c>
      <c r="E35" s="1">
        <f>+O35</f>
        <v>1</v>
      </c>
      <c r="F35" s="1">
        <v>1</v>
      </c>
      <c r="G35" s="1"/>
      <c r="H35" s="1">
        <f t="shared" si="3"/>
        <v>-1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1</v>
      </c>
      <c r="Q35" s="25"/>
    </row>
    <row r="36" spans="5:15" ht="12.75">
      <c r="E36" s="1"/>
      <c r="F36" s="1"/>
      <c r="G36" s="1"/>
      <c r="H36" s="1"/>
      <c r="I36" s="17"/>
      <c r="J36" s="17"/>
      <c r="K36" s="17"/>
      <c r="L36" s="17"/>
      <c r="M36" s="17"/>
      <c r="N36" s="17"/>
      <c r="O36" s="17"/>
    </row>
    <row r="37" spans="3:19" ht="13.5" thickBot="1">
      <c r="C37" t="s">
        <v>111</v>
      </c>
      <c r="E37" s="32">
        <f aca="true" t="shared" si="7" ref="E37:O37">SUM(E24:E36)</f>
        <v>107093</v>
      </c>
      <c r="F37" s="32">
        <f t="shared" si="7"/>
        <v>80085</v>
      </c>
      <c r="G37" s="32">
        <f t="shared" si="7"/>
        <v>52302</v>
      </c>
      <c r="H37" s="32">
        <f t="shared" si="7"/>
        <v>-16803</v>
      </c>
      <c r="I37" s="54">
        <f t="shared" si="7"/>
        <v>82020.3</v>
      </c>
      <c r="J37" s="54">
        <f t="shared" si="7"/>
        <v>5054.258599999999</v>
      </c>
      <c r="K37" s="54">
        <f t="shared" si="7"/>
        <v>1189.2943500000001</v>
      </c>
      <c r="L37" s="54">
        <f t="shared" si="7"/>
        <v>1500</v>
      </c>
      <c r="M37" s="54">
        <f t="shared" si="7"/>
        <v>0</v>
      </c>
      <c r="N37" s="54">
        <f t="shared" si="7"/>
        <v>7200</v>
      </c>
      <c r="O37" s="54">
        <f t="shared" si="7"/>
        <v>96964.85295</v>
      </c>
      <c r="S37" s="44"/>
    </row>
    <row r="38" spans="4:8" ht="13.5" thickTop="1">
      <c r="D38" t="s">
        <v>165</v>
      </c>
      <c r="E38" s="1">
        <f>SUM(E37+E20)</f>
        <v>170691.6</v>
      </c>
      <c r="F38" s="1">
        <f>SUM(F37+F20)</f>
        <v>163663</v>
      </c>
      <c r="G38" s="1">
        <f>SUM(G37+G20)</f>
        <v>109414</v>
      </c>
      <c r="H38" s="1"/>
    </row>
    <row r="39" spans="1:12" ht="12.75">
      <c r="A39" s="53" t="s">
        <v>164</v>
      </c>
      <c r="B39" s="53"/>
      <c r="C39" s="53"/>
      <c r="D39" s="53"/>
      <c r="E39" s="17" t="s">
        <v>189</v>
      </c>
      <c r="F39" s="17"/>
      <c r="G39" s="17"/>
      <c r="H39" s="17" t="s">
        <v>190</v>
      </c>
      <c r="I39" s="17"/>
      <c r="J39" s="17"/>
      <c r="K39" s="17"/>
      <c r="L39" s="17"/>
    </row>
    <row r="40" spans="2:15" ht="12.75">
      <c r="B40" s="53" t="s">
        <v>163</v>
      </c>
      <c r="C40" s="53"/>
      <c r="D40" s="53"/>
      <c r="E40" s="22">
        <f>+O37*0.5</f>
        <v>48482.426475</v>
      </c>
      <c r="F40" s="22"/>
      <c r="G40" s="22"/>
      <c r="H40" s="22"/>
      <c r="I40" s="17"/>
      <c r="J40" s="17"/>
      <c r="K40" s="17"/>
      <c r="L40" s="17"/>
      <c r="O40" s="13"/>
    </row>
    <row r="41" spans="2:15" ht="12.75">
      <c r="B41" s="53" t="s">
        <v>178</v>
      </c>
      <c r="C41" s="53"/>
      <c r="D41" s="53"/>
      <c r="E41" s="17">
        <f>+O37*0.33</f>
        <v>31998.401473500002</v>
      </c>
      <c r="F41" s="17"/>
      <c r="G41" s="17"/>
      <c r="H41" s="17"/>
      <c r="I41" s="17"/>
      <c r="J41" s="17"/>
      <c r="K41" s="17"/>
      <c r="L41" s="17" t="s">
        <v>167</v>
      </c>
      <c r="O41" s="13"/>
    </row>
    <row r="42" spans="2:15" ht="12.75">
      <c r="B42" s="53" t="s">
        <v>177</v>
      </c>
      <c r="C42" s="53"/>
      <c r="D42" s="53"/>
      <c r="E42" s="17">
        <f>+O37*0.17</f>
        <v>16484.025001500002</v>
      </c>
      <c r="F42" s="17"/>
      <c r="G42" s="17"/>
      <c r="H42" s="17"/>
      <c r="I42" s="17"/>
      <c r="J42" s="17"/>
      <c r="K42" s="17"/>
      <c r="L42" s="17"/>
      <c r="O42" s="13"/>
    </row>
    <row r="43" spans="2:12" ht="12.75">
      <c r="B43" s="53"/>
      <c r="C43" s="53"/>
      <c r="D43" s="53"/>
      <c r="E43" s="17"/>
      <c r="F43" s="17"/>
      <c r="G43" s="17"/>
      <c r="H43" s="17"/>
      <c r="I43" s="17"/>
      <c r="J43" s="17"/>
      <c r="K43" s="17"/>
      <c r="L43" s="17"/>
    </row>
    <row r="44" spans="2:15" ht="13.5" thickBot="1">
      <c r="B44" s="53"/>
      <c r="C44" s="53" t="s">
        <v>157</v>
      </c>
      <c r="D44" s="53"/>
      <c r="E44" s="54">
        <f>SUM(E40:E43)</f>
        <v>96964.85295</v>
      </c>
      <c r="F44" s="54">
        <f>SUM(F40:F43)</f>
        <v>0</v>
      </c>
      <c r="G44" s="54">
        <f>SUM(G40:G43)</f>
        <v>0</v>
      </c>
      <c r="H44" s="54">
        <f>SUM(H40:H43)</f>
        <v>0</v>
      </c>
      <c r="I44" s="54">
        <f>+O37+O20</f>
        <v>144961.39935</v>
      </c>
      <c r="J44" s="17"/>
      <c r="K44" s="17"/>
      <c r="L44" s="17"/>
      <c r="O44" s="32"/>
    </row>
    <row r="45" spans="2:15" ht="13.5" thickTop="1">
      <c r="B45" s="53"/>
      <c r="C45" s="53"/>
      <c r="D45" s="53"/>
      <c r="E45" s="55"/>
      <c r="F45" s="55"/>
      <c r="G45" s="55"/>
      <c r="H45" s="55"/>
      <c r="I45" s="17"/>
      <c r="J45" s="17"/>
      <c r="K45" s="17"/>
      <c r="L45" s="17"/>
      <c r="O45" s="16"/>
    </row>
    <row r="46" spans="2:12" ht="12.75">
      <c r="B46" s="53"/>
      <c r="C46" s="53"/>
      <c r="D46" s="53"/>
      <c r="E46" s="4" t="s">
        <v>137</v>
      </c>
      <c r="F46" s="4" t="s">
        <v>135</v>
      </c>
      <c r="G46" s="53"/>
      <c r="H46" s="4"/>
      <c r="I46" s="4"/>
      <c r="J46" s="17"/>
      <c r="K46" s="17"/>
      <c r="L46" s="17"/>
    </row>
    <row r="47" spans="1:12" ht="12.75">
      <c r="A47" s="34" t="s">
        <v>139</v>
      </c>
      <c r="B47" s="53"/>
      <c r="C47" s="53"/>
      <c r="D47" s="53"/>
      <c r="E47" s="39" t="s">
        <v>138</v>
      </c>
      <c r="F47" s="39" t="s">
        <v>136</v>
      </c>
      <c r="G47" s="39" t="s">
        <v>111</v>
      </c>
      <c r="H47" s="40"/>
      <c r="I47" s="17"/>
      <c r="J47" s="17"/>
      <c r="K47" s="17"/>
      <c r="L47" s="17"/>
    </row>
    <row r="48" spans="1:12" ht="12.75">
      <c r="A48" s="63"/>
      <c r="B48" s="53" t="s">
        <v>206</v>
      </c>
      <c r="C48" s="53"/>
      <c r="D48" s="53"/>
      <c r="E48" s="17">
        <v>2080</v>
      </c>
      <c r="F48" s="56">
        <v>17.51</v>
      </c>
      <c r="G48" s="22">
        <f aca="true" t="shared" si="8" ref="G48:G54">+E48*F48</f>
        <v>36420.8</v>
      </c>
      <c r="H48" s="17" t="s">
        <v>215</v>
      </c>
      <c r="I48" s="17"/>
      <c r="J48" s="17"/>
      <c r="K48" s="17"/>
      <c r="L48" s="17"/>
    </row>
    <row r="49" spans="2:12" ht="12.75">
      <c r="B49" s="53" t="s">
        <v>207</v>
      </c>
      <c r="C49" s="53"/>
      <c r="D49" s="53"/>
      <c r="E49" s="17">
        <v>2080</v>
      </c>
      <c r="F49" s="57">
        <v>21.12</v>
      </c>
      <c r="G49" s="17">
        <f t="shared" si="8"/>
        <v>43929.6</v>
      </c>
      <c r="H49" s="17" t="s">
        <v>216</v>
      </c>
      <c r="I49" s="17"/>
      <c r="J49" s="17"/>
      <c r="K49" s="17"/>
      <c r="L49" s="17"/>
    </row>
    <row r="50" spans="2:12" ht="12.75">
      <c r="B50" s="53" t="s">
        <v>201</v>
      </c>
      <c r="C50" s="53"/>
      <c r="D50" s="53"/>
      <c r="E50" s="17">
        <v>50</v>
      </c>
      <c r="F50" s="57">
        <v>10</v>
      </c>
      <c r="G50" s="17">
        <f t="shared" si="8"/>
        <v>500</v>
      </c>
      <c r="H50" s="17" t="s">
        <v>175</v>
      </c>
      <c r="I50" s="17"/>
      <c r="J50" s="17"/>
      <c r="K50" s="17"/>
      <c r="L50" s="17"/>
    </row>
    <row r="51" spans="2:12" ht="12.75">
      <c r="B51" s="53" t="s">
        <v>176</v>
      </c>
      <c r="C51" s="53"/>
      <c r="D51" s="53"/>
      <c r="E51" s="17">
        <v>40</v>
      </c>
      <c r="F51" s="57">
        <v>10</v>
      </c>
      <c r="G51" s="17">
        <f t="shared" si="8"/>
        <v>400</v>
      </c>
      <c r="H51" s="17" t="s">
        <v>174</v>
      </c>
      <c r="I51" s="17"/>
      <c r="J51" s="17"/>
      <c r="K51" s="17"/>
      <c r="L51" s="17"/>
    </row>
    <row r="52" spans="2:12" ht="12.75">
      <c r="B52" s="53" t="s">
        <v>194</v>
      </c>
      <c r="C52" s="53"/>
      <c r="D52" s="53"/>
      <c r="E52" s="17"/>
      <c r="F52" s="58"/>
      <c r="G52" s="17">
        <f t="shared" si="8"/>
        <v>0</v>
      </c>
      <c r="H52" s="17"/>
      <c r="I52" s="17"/>
      <c r="J52" s="17"/>
      <c r="K52" s="17"/>
      <c r="L52" s="17"/>
    </row>
    <row r="53" spans="2:12" ht="12.75">
      <c r="B53" s="53" t="s">
        <v>205</v>
      </c>
      <c r="C53" s="53"/>
      <c r="D53" s="53"/>
      <c r="E53" s="17">
        <v>260</v>
      </c>
      <c r="F53" s="58">
        <v>10</v>
      </c>
      <c r="G53" s="17">
        <f t="shared" si="8"/>
        <v>2600</v>
      </c>
      <c r="H53" s="17" t="s">
        <v>174</v>
      </c>
      <c r="I53" s="17"/>
      <c r="J53" s="17"/>
      <c r="K53" s="17"/>
      <c r="L53" s="17"/>
    </row>
    <row r="54" spans="2:12" ht="12.75">
      <c r="B54" s="53" t="s">
        <v>208</v>
      </c>
      <c r="C54" s="53"/>
      <c r="D54" s="53"/>
      <c r="E54" s="17">
        <v>1820</v>
      </c>
      <c r="F54" s="58">
        <v>15.97</v>
      </c>
      <c r="G54" s="17">
        <f t="shared" si="8"/>
        <v>29065.4</v>
      </c>
      <c r="H54" s="17" t="s">
        <v>195</v>
      </c>
      <c r="I54" s="17"/>
      <c r="J54" s="17"/>
      <c r="K54" s="17"/>
      <c r="L54" s="17"/>
    </row>
    <row r="55" spans="1:12" ht="12.75">
      <c r="A55" s="53" t="s">
        <v>196</v>
      </c>
      <c r="B55" s="53"/>
      <c r="C55" s="53"/>
      <c r="D55" s="53"/>
      <c r="E55" s="17"/>
      <c r="F55" s="58" t="s">
        <v>179</v>
      </c>
      <c r="G55" s="17">
        <v>10800</v>
      </c>
      <c r="H55" s="17" t="s">
        <v>197</v>
      </c>
      <c r="I55" s="17"/>
      <c r="J55" s="17"/>
      <c r="K55" s="17"/>
      <c r="L55" s="17"/>
    </row>
    <row r="56" spans="2:12" ht="13.5" thickBot="1">
      <c r="B56" s="53"/>
      <c r="C56" s="53"/>
      <c r="D56" s="53"/>
      <c r="E56" s="53"/>
      <c r="F56" s="53"/>
      <c r="G56" s="59">
        <f>SUM(G48:G55)</f>
        <v>123715.79999999999</v>
      </c>
      <c r="H56" s="53"/>
      <c r="I56" s="17"/>
      <c r="J56" s="17"/>
      <c r="K56" s="17"/>
      <c r="L56" s="17"/>
    </row>
    <row r="57" ht="13.5" thickTop="1"/>
  </sheetData>
  <sheetProtection/>
  <mergeCells count="1">
    <mergeCell ref="I2:O2"/>
  </mergeCells>
  <printOptions gridLines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&amp;C&amp;"Arial,Bold"&amp;K7030A0CITY OF ELK RIVER
BUDGETED PAYROLL BURDEN BREAKDOWN
FYE 9/30/19&amp;"Arial,Regular"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</dc:creator>
  <cp:keywords/>
  <dc:description/>
  <cp:lastModifiedBy>Becky</cp:lastModifiedBy>
  <cp:lastPrinted>2018-07-13T22:26:27Z</cp:lastPrinted>
  <dcterms:created xsi:type="dcterms:W3CDTF">2009-05-12T18:00:04Z</dcterms:created>
  <dcterms:modified xsi:type="dcterms:W3CDTF">2018-07-16T20:00:55Z</dcterms:modified>
  <cp:category/>
  <cp:version/>
  <cp:contentType/>
  <cp:contentStatus/>
</cp:coreProperties>
</file>